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5\1er Trim\05_LDF\"/>
    </mc:Choice>
  </mc:AlternateContent>
  <xr:revisionPtr revIDLastSave="0" documentId="13_ncr:1_{D98A3255-6274-4BA0-A762-21EE74E1F262}" xr6:coauthVersionLast="47" xr6:coauthVersionMax="47" xr10:uidLastSave="{00000000-0000-0000-0000-000000000000}"/>
  <bookViews>
    <workbookView xWindow="-120" yWindow="-120" windowWidth="29040" windowHeight="15720" firstSheet="2" activeTab="2" xr2:uid="{0997056E-72B7-4668-9232-7594B3306523}"/>
  </bookViews>
  <sheets>
    <sheet name="Formato 1" sheetId="2" state="hidden" r:id="rId1"/>
    <sheet name="Formato 2" sheetId="3" state="hidden" r:id="rId2"/>
    <sheet name="Formato 3" sheetId="4" r:id="rId3"/>
    <sheet name="Formato 4" sheetId="5" state="hidden" r:id="rId4"/>
    <sheet name="Formato 5" sheetId="6" state="hidden" r:id="rId5"/>
    <sheet name="Formato 6 a)" sheetId="7" state="hidden" r:id="rId6"/>
    <sheet name="Formato 6 b)" sheetId="8" state="hidden" r:id="rId7"/>
    <sheet name="Formato 6 c)" sheetId="9" state="hidden" r:id="rId8"/>
    <sheet name="Formato 6 d)" sheetId="10" state="hidden" r:id="rId9"/>
    <sheet name="Formato 7 a)" sheetId="16" state="hidden" r:id="rId10"/>
    <sheet name="Formato 7 b)" sheetId="19" state="hidden" r:id="rId11"/>
    <sheet name="Formato 7 c)" sheetId="20" state="hidden" r:id="rId12"/>
    <sheet name="Formato 7 d)" sheetId="22" state="hidden" r:id="rId13"/>
    <sheet name="Formato 8" sheetId="25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9" l="1"/>
  <c r="G13" i="19"/>
  <c r="G12" i="19"/>
  <c r="G11" i="19"/>
  <c r="G10" i="19"/>
  <c r="G9" i="19"/>
  <c r="G8" i="19"/>
  <c r="F14" i="19"/>
  <c r="F13" i="19"/>
  <c r="F12" i="19"/>
  <c r="F11" i="19"/>
  <c r="F10" i="19"/>
  <c r="F9" i="19"/>
  <c r="F8" i="19"/>
  <c r="E14" i="19"/>
  <c r="E13" i="19"/>
  <c r="E12" i="19"/>
  <c r="E11" i="19"/>
  <c r="E10" i="19"/>
  <c r="E9" i="19"/>
  <c r="E8" i="19"/>
  <c r="D14" i="19"/>
  <c r="D13" i="19"/>
  <c r="D12" i="19"/>
  <c r="D11" i="19"/>
  <c r="D10" i="19"/>
  <c r="D9" i="19"/>
  <c r="D8" i="19"/>
  <c r="C14" i="19"/>
  <c r="C13" i="19"/>
  <c r="C12" i="19"/>
  <c r="C11" i="19"/>
  <c r="C10" i="19"/>
  <c r="C9" i="19"/>
  <c r="C8" i="19"/>
  <c r="G35" i="20" l="1"/>
  <c r="F35" i="20"/>
  <c r="E35" i="20"/>
  <c r="D35" i="20"/>
  <c r="C35" i="20"/>
  <c r="B35" i="20"/>
  <c r="D10" i="10" l="1"/>
  <c r="C9" i="10"/>
  <c r="G9" i="8" l="1"/>
  <c r="F9" i="8"/>
  <c r="E9" i="8"/>
  <c r="D9" i="8"/>
  <c r="C9" i="8"/>
  <c r="B9" i="8"/>
  <c r="B68" i="8"/>
  <c r="D61" i="7"/>
  <c r="D60" i="7"/>
  <c r="D59" i="7"/>
  <c r="C21" i="5"/>
  <c r="D15" i="6"/>
  <c r="D34" i="6"/>
  <c r="D68" i="6" l="1"/>
  <c r="F6" i="2"/>
  <c r="E6" i="2"/>
  <c r="A2" i="25"/>
  <c r="G6" i="22"/>
  <c r="F6" i="22"/>
  <c r="E6" i="22"/>
  <c r="D6" i="22"/>
  <c r="C6" i="22"/>
  <c r="C28" i="22" s="1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C6" i="20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G29" i="19" l="1"/>
  <c r="F29" i="19"/>
  <c r="E29" i="19"/>
  <c r="D29" i="19"/>
  <c r="C29" i="19"/>
  <c r="E28" i="22"/>
  <c r="G28" i="22"/>
  <c r="B29" i="19"/>
  <c r="C30" i="20"/>
  <c r="D30" i="20"/>
  <c r="F30" i="20"/>
  <c r="B30" i="20"/>
  <c r="E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B71" i="9"/>
  <c r="B61" i="9"/>
  <c r="B53" i="9"/>
  <c r="B44" i="9"/>
  <c r="B37" i="9"/>
  <c r="B27" i="9"/>
  <c r="B19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58" i="8"/>
  <c r="D58" i="8"/>
  <c r="E58" i="8"/>
  <c r="E68" i="8" s="1"/>
  <c r="F58" i="8"/>
  <c r="F68" i="8" s="1"/>
  <c r="G58" i="8"/>
  <c r="B58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E19" i="2"/>
  <c r="F9" i="2"/>
  <c r="E9" i="2"/>
  <c r="C60" i="2"/>
  <c r="B60" i="2"/>
  <c r="C41" i="2"/>
  <c r="B41" i="2"/>
  <c r="C38" i="2"/>
  <c r="G62" i="7" l="1"/>
  <c r="C9" i="7"/>
  <c r="G28" i="7"/>
  <c r="E79" i="2"/>
  <c r="F79" i="2"/>
  <c r="F59" i="2"/>
  <c r="F81" i="2" s="1"/>
  <c r="E47" i="2"/>
  <c r="E59" i="2" s="1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D68" i="8"/>
  <c r="C68" i="8"/>
  <c r="G68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G77" i="9" l="1"/>
  <c r="C159" i="7"/>
  <c r="G9" i="7"/>
  <c r="E81" i="2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<sst xmlns="http://schemas.openxmlformats.org/spreadsheetml/2006/main" count="1077" uniqueCount="654">
  <si>
    <t>Formato 1 Estado de Situación Financiera Detallado - LDF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</si>
  <si>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</si>
  <si>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</si>
  <si>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</si>
  <si>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</si>
  <si>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</si>
  <si>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</si>
  <si>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</si>
  <si>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</si>
  <si>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</si>
  <si>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</si>
  <si>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</si>
  <si>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</si>
  <si>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</si>
  <si>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</si>
  <si>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</si>
  <si>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</si>
  <si>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</si>
  <si>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</si>
  <si>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</si>
  <si>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</si>
  <si>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</si>
  <si>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</si>
  <si>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</si>
  <si>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</si>
  <si>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</si>
  <si>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</si>
  <si>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</si>
  <si>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</si>
  <si>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</si>
  <si>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</si>
  <si>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</si>
  <si>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</si>
  <si>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</si>
  <si>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</si>
  <si>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</si>
  <si>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</si>
  <si>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</si>
  <si>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</si>
  <si>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</si>
  <si>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</si>
  <si>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</si>
  <si>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</si>
  <si>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</si>
  <si>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</si>
  <si>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</si>
  <si>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</si>
  <si>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</si>
  <si>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</si>
  <si>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</si>
  <si>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</si>
  <si>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</si>
  <si>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</si>
  <si>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</si>
  <si>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</si>
  <si>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</si>
  <si>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</si>
  <si>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</si>
  <si>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</si>
  <si>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</si>
  <si>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</si>
  <si>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</si>
  <si>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</si>
  <si>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</si>
  <si>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</si>
  <si>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</si>
  <si>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</si>
  <si>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</si>
  <si>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</si>
  <si>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</si>
  <si>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</si>
  <si>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</si>
  <si>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</si>
  <si>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</si>
  <si>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</si>
  <si>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</si>
  <si>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</si>
  <si>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</si>
  <si>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</si>
  <si>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</si>
  <si>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</si>
  <si>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</si>
  <si>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</si>
  <si>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</si>
  <si>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</si>
  <si>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</si>
  <si>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</si>
  <si>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</si>
  <si>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</si>
  <si>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</si>
  <si>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</si>
  <si>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</si>
  <si>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</si>
  <si>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</si>
  <si>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</si>
  <si>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</si>
  <si>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</si>
  <si>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</si>
  <si>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</si>
  <si>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</si>
  <si>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</si>
  <si>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</si>
  <si>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</si>
  <si>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</si>
  <si>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</si>
  <si>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</si>
  <si>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</si>
  <si>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</si>
  <si>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</si>
  <si>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</si>
  <si>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</si>
  <si>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</si>
  <si>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</si>
  <si>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</si>
  <si>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</si>
  <si>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</si>
  <si>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</si>
  <si>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</si>
  <si>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</si>
  <si>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</si>
  <si>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</si>
  <si>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</si>
  <si>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</si>
  <si>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</si>
  <si>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</si>
  <si>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</si>
  <si>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</si>
  <si>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</si>
  <si>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</si>
  <si>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</si>
  <si>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</si>
  <si>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</si>
  <si>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</si>
  <si>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</si>
  <si>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</si>
  <si>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</si>
  <si>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</si>
  <si>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</si>
  <si>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</si>
  <si>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</si>
  <si>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</si>
  <si>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</si>
  <si>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</si>
  <si>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</si>
  <si>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</si>
  <si>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</si>
  <si>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</si>
  <si>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</si>
  <si>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</si>
  <si>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</si>
  <si>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</si>
  <si>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</si>
  <si>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</si>
  <si>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</si>
  <si>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</si>
  <si>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</si>
  <si>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</si>
  <si>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</si>
  <si>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</si>
  <si>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</si>
  <si>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</si>
  <si>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</si>
  <si>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</si>
  <si>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</si>
  <si>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</si>
  <si>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</si>
  <si>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</si>
  <si>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</si>
  <si>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</si>
  <si>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</si>
  <si>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</si>
  <si>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</si>
  <si>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</si>
  <si>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</si>
  <si>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</si>
  <si>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</si>
  <si>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</si>
  <si>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</si>
  <si>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</si>
  <si>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</si>
  <si>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</si>
  <si>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</si>
  <si>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</si>
  <si>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</si>
  <si>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</si>
  <si>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</si>
  <si>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</si>
  <si>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</si>
  <si>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</si>
  <si>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</si>
  <si>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</si>
  <si>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</si>
  <si>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</si>
  <si>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</si>
  <si>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</si>
  <si>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</si>
  <si>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</si>
  <si>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</si>
  <si>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</si>
  <si>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</si>
  <si>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</si>
  <si>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</si>
  <si>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</si>
  <si>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</si>
  <si>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</si>
  <si>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</si>
  <si>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</si>
  <si>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</si>
  <si>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</si>
  <si>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</si>
  <si>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</si>
  <si>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</si>
  <si>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</si>
  <si>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</si>
  <si>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</si>
  <si>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</si>
  <si>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</si>
  <si>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</si>
  <si>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</si>
  <si>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</si>
  <si>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</si>
  <si>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</si>
  <si>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</si>
  <si>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</si>
  <si>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</si>
  <si>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</si>
  <si>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</si>
  <si>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</si>
  <si>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</si>
  <si>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</si>
  <si>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</si>
  <si>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</si>
  <si>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</si>
  <si>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</si>
  <si>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</si>
  <si>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</si>
  <si>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</si>
  <si>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</si>
  <si>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</si>
  <si>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</si>
  <si>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</si>
  <si>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</si>
  <si>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</si>
  <si>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</si>
  <si>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</si>
  <si>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</si>
  <si>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</si>
  <si>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</si>
  <si>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</si>
  <si>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</si>
  <si>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</si>
  <si>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</si>
  <si>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</si>
  <si>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</si>
  <si>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</si>
  <si>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</si>
  <si>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</si>
  <si>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</si>
  <si>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</si>
  <si>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</si>
  <si>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</si>
  <si>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</si>
  <si>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</si>
  <si>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</si>
  <si>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</si>
  <si>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</si>
  <si>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</si>
  <si>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</si>
  <si>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</si>
  <si>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</si>
  <si>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</si>
  <si>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</si>
  <si>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</si>
  <si>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</si>
  <si>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</si>
  <si>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</si>
  <si>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</si>
  <si>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</si>
  <si>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</si>
  <si>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</si>
  <si>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</si>
  <si>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</si>
  <si>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</si>
  <si>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</si>
  <si>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</si>
  <si>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</si>
  <si>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</si>
  <si>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</si>
  <si>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</si>
  <si>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</si>
  <si>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</si>
  <si>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</si>
  <si>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</si>
  <si>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</si>
  <si>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</si>
  <si>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</si>
  <si>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</si>
  <si>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</si>
  <si>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</si>
  <si>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</si>
  <si>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</si>
  <si>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</si>
  <si>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</si>
  <si>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</si>
  <si>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</si>
  <si>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</si>
  <si>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</si>
  <si>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</si>
  <si>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</si>
  <si>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</si>
  <si>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</si>
  <si>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</si>
  <si>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</si>
  <si>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</si>
  <si>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</si>
  <si>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</si>
  <si>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</si>
  <si>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</si>
  <si>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</si>
  <si>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</si>
  <si>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</si>
  <si>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</si>
  <si>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</si>
  <si>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</si>
  <si>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</si>
  <si>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</si>
  <si>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</si>
  <si>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</si>
  <si>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</si>
  <si>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</si>
  <si>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</si>
  <si>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</si>
  <si>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</si>
  <si>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</si>
  <si>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</si>
  <si>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</si>
  <si>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</si>
  <si>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</si>
  <si>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</si>
  <si>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</si>
  <si>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</si>
  <si>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</si>
  <si>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</si>
  <si>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</si>
  <si>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</si>
  <si>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</si>
  <si>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</si>
  <si>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</si>
  <si>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</si>
  <si>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</si>
  <si>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</si>
  <si>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</si>
  <si>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</si>
  <si>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</si>
  <si>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</si>
  <si>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</si>
  <si>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</si>
  <si>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</si>
  <si>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</si>
  <si>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</si>
  <si>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</si>
  <si>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</si>
  <si>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</si>
  <si>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</si>
  <si>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</si>
  <si>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</si>
  <si>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</si>
  <si>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</si>
  <si>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</si>
  <si>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</si>
  <si>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</si>
  <si>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</si>
  <si>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</si>
  <si>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</si>
  <si>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</si>
  <si>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</si>
  <si>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</si>
  <si>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</si>
  <si>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</si>
  <si>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</si>
  <si>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</si>
  <si>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</si>
  <si>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</si>
  <si>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</si>
  <si>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</si>
  <si>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</si>
  <si>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</si>
  <si>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</si>
  <si>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</si>
  <si>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</si>
  <si>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</si>
  <si>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</si>
  <si>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</si>
  <si>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</si>
  <si>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</si>
  <si>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</si>
  <si>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</si>
  <si>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</si>
  <si>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</si>
  <si>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</si>
  <si>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</si>
  <si>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</si>
  <si>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</si>
  <si>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</si>
  <si>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</si>
  <si>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</si>
  <si>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</si>
  <si>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</si>
  <si>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</si>
  <si>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</si>
  <si>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</si>
  <si>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</si>
  <si>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</si>
  <si>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</si>
  <si>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</si>
  <si>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</si>
  <si>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</si>
  <si>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</si>
  <si>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</si>
  <si>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</si>
  <si>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</si>
  <si>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</si>
  <si>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</si>
  <si>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</si>
  <si>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</si>
  <si>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</si>
  <si>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</si>
  <si>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</si>
  <si>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</si>
  <si>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</si>
  <si>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</si>
  <si>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</si>
  <si>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</si>
  <si>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</si>
  <si>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</si>
  <si>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</si>
  <si>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</si>
  <si>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</si>
  <si>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</si>
  <si>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</si>
  <si>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</si>
  <si>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</si>
  <si>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</si>
  <si>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</si>
  <si>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</si>
  <si>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</si>
  <si>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</si>
  <si>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</si>
  <si>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</si>
  <si>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</si>
  <si>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</si>
  <si>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</si>
  <si>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</si>
  <si>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</si>
  <si>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</si>
  <si>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</si>
  <si>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</si>
  <si>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</si>
  <si>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</si>
  <si>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</si>
  <si>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</si>
  <si>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</si>
  <si>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</si>
  <si>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</si>
  <si>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</si>
  <si>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</si>
  <si>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</si>
  <si>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</si>
  <si>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</si>
  <si>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</si>
  <si>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</si>
  <si>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</si>
  <si>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</si>
  <si>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</si>
  <si>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</si>
  <si>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</si>
  <si>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</si>
  <si>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</si>
  <si>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</si>
  <si>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</si>
  <si>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</si>
  <si>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</si>
  <si>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</si>
  <si>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</si>
  <si>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</si>
  <si>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</si>
  <si>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</si>
  <si>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</si>
  <si>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</si>
  <si>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</si>
  <si>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</si>
  <si>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</si>
  <si>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</si>
  <si>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</si>
  <si>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</si>
  <si>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</si>
  <si>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</si>
  <si>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</si>
  <si>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</si>
  <si>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</si>
  <si>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</si>
  <si>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</si>
  <si>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</si>
  <si>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</si>
  <si>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</si>
  <si>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</si>
  <si>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</si>
  <si>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</si>
  <si>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</si>
  <si>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</si>
  <si>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</si>
  <si>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</si>
  <si>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</si>
  <si>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</si>
  <si>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</si>
  <si>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</si>
  <si>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</si>
  <si>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</si>
  <si>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</si>
  <si>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</si>
  <si>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</si>
  <si>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</si>
  <si>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</si>
  <si>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</si>
  <si>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</si>
  <si>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</si>
  <si>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</si>
  <si>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</si>
  <si>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</si>
  <si>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</si>
  <si>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</si>
  <si>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</si>
  <si>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</si>
  <si>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</si>
  <si>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</si>
  <si>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</si>
  <si>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</si>
  <si>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</si>
  <si>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</si>
  <si>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</si>
  <si>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</si>
  <si>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</si>
  <si>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</si>
  <si>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</si>
  <si>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</si>
  <si>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</si>
  <si>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</si>
  <si>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</si>
  <si>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</si>
  <si>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</si>
  <si>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</si>
  <si>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</si>
  <si>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</si>
  <si>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</si>
  <si>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</si>
  <si>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</si>
  <si>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</si>
  <si>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</si>
  <si>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</si>
  <si>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</si>
  <si>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</si>
  <si>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</si>
  <si>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</si>
  <si>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</si>
  <si>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</si>
  <si>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</si>
  <si>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</si>
  <si>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</si>
  <si>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</si>
  <si>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</si>
  <si>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</si>
  <si>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</si>
  <si>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</si>
  <si>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</si>
  <si>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</si>
  <si>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</si>
  <si>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</si>
  <si>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</si>
  <si>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</si>
  <si>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</si>
  <si>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</si>
  <si>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</si>
  <si>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</si>
  <si>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</si>
  <si>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</si>
  <si>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</si>
  <si>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</si>
  <si>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</si>
  <si>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</si>
  <si>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</si>
  <si>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Poder Legislativo del Estado de Guanajuato (a)</t>
  </si>
  <si>
    <t>21112-C101 JUNTA DE GOB.Y COORDINACION POLITICA</t>
  </si>
  <si>
    <t>21112-C102 GRUPO PARLAMENTARIO DEL PAN</t>
  </si>
  <si>
    <t>21112-C103 GRUPO PARLAMENTARIO DEL PRI</t>
  </si>
  <si>
    <t>21112-C104 REP. PARL. PARTIDO DE LA REV DEMOCRATICA</t>
  </si>
  <si>
    <t>21112-C105 GRUPO PARLAMENTARIO DEL PVEM</t>
  </si>
  <si>
    <t>21112-C108 MESA DIRECTIVA</t>
  </si>
  <si>
    <t>21112-C110 GRUPO PARLAMENTARIO DE MORENA</t>
  </si>
  <si>
    <t>21112-C111 GRUPO PARL. PARTIDO MOV. CIUDADANO</t>
  </si>
  <si>
    <t>21112-C113 REP. PARL. PARTIDO DEL TRABAJO</t>
  </si>
  <si>
    <t>21112-C201 SECRETARÍA GENERAL</t>
  </si>
  <si>
    <t>21112-C202 DIR GRAL SERV Y APOYO TEC. PARLAMENTARIO</t>
  </si>
  <si>
    <t>21112-C203 DIRECCIÓN GENERAL DE ARCHIVOS</t>
  </si>
  <si>
    <t>21112-C204 UNIDAD DE ESTUDIOS DE LAS FINANZAS PUBL.</t>
  </si>
  <si>
    <t>21112-C205 UNIDAD DE TRANSPARENCIA</t>
  </si>
  <si>
    <t>21112-C206 INSTITUTO DE INVESTIGACIONES LEGISLATIVA</t>
  </si>
  <si>
    <t>21112-C207 DIRECCIÓN DE GESTIÓN Y VINCULACIÓN SOC.</t>
  </si>
  <si>
    <t>21112-C208 DIRECCIÓN GENERAL DE ADMINISTRACIÓN</t>
  </si>
  <si>
    <t>21112-C209 DIRECCIÓN DE DESARROLLO INSTITUCIONAL</t>
  </si>
  <si>
    <t>21112-C210 DIRECCIÓN DE CONTABILIDAD</t>
  </si>
  <si>
    <t>21112-C211 DIRECCIÓN DE TECNOLOGIAS DE LA INFORMAC.</t>
  </si>
  <si>
    <t>21112-C212 DIR. CTRL DE BIENES, ADQ Y ALM Y SERV G.</t>
  </si>
  <si>
    <t>21112-C215 DIRECCIÓN DE ASUNTOS JURÍDICOS</t>
  </si>
  <si>
    <t>21112-C217 UNIDAD DE SEG. Y ANALISIS DE IMPACTO LEG</t>
  </si>
  <si>
    <t>21112-C218 DIR. DE PROC. LEG. Y DES. PARLAMENTARIO</t>
  </si>
  <si>
    <t>21112-C221 DIRECCIÓN DE COMUNICACIÓN SOCIAL</t>
  </si>
  <si>
    <t>21112-C301 CONTRALORÍA INTERNA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</si>
  <si>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</si>
  <si>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</si>
  <si>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</si>
  <si>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</si>
  <si>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</si>
  <si>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</si>
  <si>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</si>
  <si>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</si>
  <si>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</si>
  <si>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</si>
  <si>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</si>
  <si>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</si>
  <si>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</si>
  <si>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</si>
  <si>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</si>
  <si>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</si>
  <si>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</si>
  <si>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</si>
  <si>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</si>
  <si>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</si>
  <si>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</si>
  <si>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Año en Cuestión 2025
(de iniciativa de Ley) (c)</t>
  </si>
  <si>
    <t>2027 (d)</t>
  </si>
  <si>
    <t>2028 (d)</t>
  </si>
  <si>
    <t>2029 (d)</t>
  </si>
  <si>
    <t>2030 (d)</t>
  </si>
  <si>
    <t>2026(d)</t>
  </si>
  <si>
    <t>Prestación Laboral</t>
  </si>
  <si>
    <t>Beneficio Definido</t>
  </si>
  <si>
    <t>NA</t>
  </si>
  <si>
    <t>Valuaciones Actuariales del Norte, S. C.</t>
  </si>
  <si>
    <r>
      <t xml:space="preserve">Año del Ejercicio 2024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</si>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</sst>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5" formatCode="#,##0.00_ ;\-#,##0.00\ "/>
    <numFmt numFmtId="166" formatCode="0.0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2" fontId="0" fillId="0" borderId="14" xfId="5" applyNumberFormat="1" applyFont="1" applyFill="1" applyBorder="1" applyAlignment="1" applyProtection="1">
      <alignment horizontal="right" vertical="center"/>
      <protection locked="0"/>
    </xf>
    <xf numFmtId="2" fontId="1" fillId="0" borderId="14" xfId="5" applyNumberFormat="1" applyFont="1" applyFill="1" applyBorder="1" applyAlignment="1" applyProtection="1">
      <alignment horizontal="right" vertical="center"/>
      <protection locked="0"/>
    </xf>
    <xf numFmtId="165" fontId="1" fillId="0" borderId="14" xfId="5" applyNumberFormat="1" applyFont="1" applyFill="1" applyBorder="1" applyAlignment="1" applyProtection="1">
      <alignment horizontal="right" vertical="center"/>
      <protection locked="0"/>
    </xf>
    <xf numFmtId="2" fontId="0" fillId="0" borderId="14" xfId="0" applyNumberFormat="1" applyBorder="1" applyProtection="1">
      <protection locked="0"/>
    </xf>
    <xf numFmtId="4" fontId="0" fillId="0" borderId="0" xfId="0" applyNumberFormat="1"/>
    <xf numFmtId="4" fontId="0" fillId="0" borderId="14" xfId="0" applyNumberFormat="1" applyBorder="1" applyAlignment="1" applyProtection="1">
      <alignment horizontal="right" vertical="center"/>
      <protection locked="0"/>
    </xf>
    <xf numFmtId="166" fontId="0" fillId="0" borderId="14" xfId="4" applyNumberFormat="1" applyFont="1" applyBorder="1" applyAlignment="1" applyProtection="1">
      <alignment horizontal="right" vertical="center"/>
      <protection locked="0"/>
    </xf>
    <xf numFmtId="2" fontId="0" fillId="0" borderId="14" xfId="0" applyNumberFormat="1" applyBorder="1" applyAlignment="1" applyProtection="1">
      <alignment horizontal="right" vertical="center"/>
      <protection locked="0"/>
    </xf>
    <xf numFmtId="43" fontId="0" fillId="0" borderId="0" xfId="1" applyFont="1"/>
    <xf numFmtId="43" fontId="0" fillId="0" borderId="0" xfId="0" applyNumberFormat="1"/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6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illares 2" xfId="5" xr:uid="{B5330A34-7E6A-4B52-A45B-9C291B605C3E}"/>
    <cellStyle name="Millares 3" xfId="6" xr:uid="{2DB35D86-BFFB-4863-8ADC-8FBE075CA93F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96.42578125" customWidth="1"/>
    <col min="2" max="3" width="16.140625" bestFit="1" customWidth="1"/>
    <col min="4" max="4" width="98.7109375" bestFit="1" customWidth="1"/>
    <col min="5" max="6" width="15.5703125" customWidth="1"/>
  </cols>
  <sheetData>
    <row r="1" spans="1:6" ht="40.9" customHeight="1" x14ac:dyDescent="0.25">
      <c r="A1" s="172" t="s">
        <v>0</v>
      </c>
      <c r="B1" s="173"/>
      <c r="C1" s="173"/>
      <c r="D1" s="173"/>
      <c r="E1" s="173"/>
      <c r="F1" s="174"/>
    </row>
    <row r="2" spans="1:6" ht="15" customHeight="1" x14ac:dyDescent="0.25">
      <c r="A2" s="110" t="s">
        <v>590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2</v>
      </c>
      <c r="B4" s="114"/>
      <c r="C4" s="114"/>
      <c r="D4" s="114"/>
      <c r="E4" s="114"/>
      <c r="F4" s="115"/>
    </row>
    <row r="5" spans="1:6" ht="12.95" customHeight="1" x14ac:dyDescent="0.25">
      <c r="A5" s="116" t="s">
        <v>3</v>
      </c>
      <c r="B5" s="117"/>
      <c r="C5" s="117"/>
      <c r="D5" s="117"/>
      <c r="E5" s="117"/>
      <c r="F5" s="118"/>
    </row>
    <row r="6" spans="1:6" ht="41.45" customHeight="1" x14ac:dyDescent="0.25">
      <c r="A6" s="40" t="s">
        <v>4</v>
      </c>
      <c r="B6" s="41" t="s">
        <v>5</v>
      </c>
      <c r="C6" s="1" t="s">
        <v>6</v>
      </c>
      <c r="D6" s="42" t="s">
        <v>7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8</v>
      </c>
      <c r="B7" s="44"/>
      <c r="C7" s="44"/>
      <c r="D7" s="43" t="s">
        <v>9</v>
      </c>
      <c r="E7" s="44"/>
      <c r="F7" s="44"/>
    </row>
    <row r="8" spans="1:6" x14ac:dyDescent="0.25">
      <c r="A8" s="2" t="s">
        <v>10</v>
      </c>
      <c r="B8" s="45"/>
      <c r="C8" s="45"/>
      <c r="D8" s="2" t="s">
        <v>11</v>
      </c>
      <c r="E8" s="45"/>
      <c r="F8" s="45"/>
    </row>
    <row r="9" spans="1:6" x14ac:dyDescent="0.25">
      <c r="A9" s="46" t="s">
        <v>12</v>
      </c>
      <c r="B9" s="47">
        <f>SUM(B10:B16)</f>
        <v>111667726.03</v>
      </c>
      <c r="C9" s="47">
        <f>SUM(C10:C16)</f>
        <v>101510155.36</v>
      </c>
      <c r="D9" s="46" t="s">
        <v>13</v>
      </c>
      <c r="E9" s="47">
        <f>SUM(E10:E18)</f>
        <v>7766663.3300000001</v>
      </c>
      <c r="F9" s="47">
        <f>SUM(F10:F18)</f>
        <v>36442170.190000005</v>
      </c>
    </row>
    <row r="10" spans="1:6" x14ac:dyDescent="0.25">
      <c r="A10" s="48" t="s">
        <v>14</v>
      </c>
      <c r="B10" s="159">
        <v>0</v>
      </c>
      <c r="C10" s="159">
        <v>0</v>
      </c>
      <c r="D10" s="48" t="s">
        <v>15</v>
      </c>
      <c r="E10" s="169">
        <v>54491.85</v>
      </c>
      <c r="F10" s="169">
        <v>5007228.68</v>
      </c>
    </row>
    <row r="11" spans="1:6" x14ac:dyDescent="0.25">
      <c r="A11" s="48" t="s">
        <v>16</v>
      </c>
      <c r="B11" s="169">
        <v>26809025.829999998</v>
      </c>
      <c r="C11" s="169">
        <v>74540264.439999998</v>
      </c>
      <c r="D11" s="48" t="s">
        <v>17</v>
      </c>
      <c r="E11" s="169">
        <v>20666.05</v>
      </c>
      <c r="F11" s="169">
        <v>9126869.4800000004</v>
      </c>
    </row>
    <row r="12" spans="1:6" x14ac:dyDescent="0.25">
      <c r="A12" s="48" t="s">
        <v>18</v>
      </c>
      <c r="B12" s="169">
        <v>1855511.99</v>
      </c>
      <c r="C12" s="169">
        <v>5652421.9400000004</v>
      </c>
      <c r="D12" s="48" t="s">
        <v>19</v>
      </c>
      <c r="E12" s="169">
        <v>0</v>
      </c>
      <c r="F12" s="169">
        <v>0</v>
      </c>
    </row>
    <row r="13" spans="1:6" x14ac:dyDescent="0.25">
      <c r="A13" s="48" t="s">
        <v>20</v>
      </c>
      <c r="B13" s="169">
        <v>59120691.920000002</v>
      </c>
      <c r="C13" s="169">
        <v>10999999</v>
      </c>
      <c r="D13" s="48" t="s">
        <v>21</v>
      </c>
      <c r="E13" s="170">
        <v>0</v>
      </c>
      <c r="F13" s="170">
        <v>0</v>
      </c>
    </row>
    <row r="14" spans="1:6" x14ac:dyDescent="0.25">
      <c r="A14" s="48" t="s">
        <v>22</v>
      </c>
      <c r="B14" s="170">
        <v>0</v>
      </c>
      <c r="C14" s="170">
        <v>0</v>
      </c>
      <c r="D14" s="48" t="s">
        <v>23</v>
      </c>
      <c r="E14" s="169">
        <v>0</v>
      </c>
      <c r="F14" s="169">
        <v>0</v>
      </c>
    </row>
    <row r="15" spans="1:6" x14ac:dyDescent="0.25">
      <c r="A15" s="48" t="s">
        <v>24</v>
      </c>
      <c r="B15" s="169">
        <v>23882496.289999999</v>
      </c>
      <c r="C15" s="169">
        <v>10317469.98</v>
      </c>
      <c r="D15" s="48" t="s">
        <v>25</v>
      </c>
      <c r="E15" s="170">
        <v>0</v>
      </c>
      <c r="F15" s="170">
        <v>0</v>
      </c>
    </row>
    <row r="16" spans="1:6" x14ac:dyDescent="0.25">
      <c r="A16" s="48" t="s">
        <v>26</v>
      </c>
      <c r="B16" s="170">
        <v>0</v>
      </c>
      <c r="C16" s="170">
        <v>0</v>
      </c>
      <c r="D16" s="48" t="s">
        <v>27</v>
      </c>
      <c r="E16" s="169">
        <v>7680650.4299999997</v>
      </c>
      <c r="F16" s="169">
        <v>22267071.190000001</v>
      </c>
    </row>
    <row r="17" spans="1:6" x14ac:dyDescent="0.25">
      <c r="A17" s="46" t="s">
        <v>28</v>
      </c>
      <c r="B17" s="47">
        <f>SUM(B18:B24)</f>
        <v>23645974.370000001</v>
      </c>
      <c r="C17" s="47">
        <f>SUM(C18:C24)</f>
        <v>1612730.36</v>
      </c>
      <c r="D17" s="48" t="s">
        <v>29</v>
      </c>
      <c r="E17" s="170">
        <v>0</v>
      </c>
      <c r="F17" s="170">
        <v>0</v>
      </c>
    </row>
    <row r="18" spans="1:6" x14ac:dyDescent="0.25">
      <c r="A18" s="48" t="s">
        <v>30</v>
      </c>
      <c r="B18" s="170">
        <v>0</v>
      </c>
      <c r="C18" s="170">
        <v>0</v>
      </c>
      <c r="D18" s="48" t="s">
        <v>31</v>
      </c>
      <c r="E18" s="169">
        <v>10855</v>
      </c>
      <c r="F18" s="169">
        <v>41000.839999999997</v>
      </c>
    </row>
    <row r="19" spans="1:6" x14ac:dyDescent="0.25">
      <c r="A19" s="48" t="s">
        <v>32</v>
      </c>
      <c r="B19" s="169">
        <v>11691.38</v>
      </c>
      <c r="C19" s="169">
        <v>11723.86</v>
      </c>
      <c r="D19" s="46" t="s">
        <v>33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34</v>
      </c>
      <c r="B20" s="169">
        <v>23286397.670000002</v>
      </c>
      <c r="C20" s="169">
        <v>1595724.56</v>
      </c>
      <c r="D20" s="48" t="s">
        <v>35</v>
      </c>
      <c r="E20" s="169">
        <v>0</v>
      </c>
      <c r="F20" s="169">
        <v>0</v>
      </c>
    </row>
    <row r="21" spans="1:6" x14ac:dyDescent="0.25">
      <c r="A21" s="48" t="s">
        <v>36</v>
      </c>
      <c r="B21" s="169">
        <v>0</v>
      </c>
      <c r="C21" s="169">
        <v>0</v>
      </c>
      <c r="D21" s="48" t="s">
        <v>37</v>
      </c>
      <c r="E21" s="160">
        <v>0</v>
      </c>
      <c r="F21" s="160">
        <v>0</v>
      </c>
    </row>
    <row r="22" spans="1:6" x14ac:dyDescent="0.25">
      <c r="A22" s="48" t="s">
        <v>38</v>
      </c>
      <c r="B22" s="169">
        <v>347885.32</v>
      </c>
      <c r="C22" s="169">
        <v>5281.94</v>
      </c>
      <c r="D22" s="48" t="s">
        <v>39</v>
      </c>
      <c r="E22" s="160">
        <v>0</v>
      </c>
      <c r="F22" s="160">
        <v>0</v>
      </c>
    </row>
    <row r="23" spans="1:6" x14ac:dyDescent="0.25">
      <c r="A23" s="48" t="s">
        <v>40</v>
      </c>
      <c r="B23" s="170">
        <v>0</v>
      </c>
      <c r="C23" s="170">
        <v>0</v>
      </c>
      <c r="D23" s="46" t="s">
        <v>41</v>
      </c>
      <c r="E23" s="47">
        <f>E24+E25</f>
        <v>0</v>
      </c>
      <c r="F23" s="47">
        <f>F24+F25</f>
        <v>0</v>
      </c>
    </row>
    <row r="24" spans="1:6" x14ac:dyDescent="0.25">
      <c r="A24" s="48" t="s">
        <v>42</v>
      </c>
      <c r="B24" s="169">
        <v>0</v>
      </c>
      <c r="C24" s="169">
        <v>0</v>
      </c>
      <c r="D24" s="48" t="s">
        <v>43</v>
      </c>
      <c r="E24" s="160">
        <v>0</v>
      </c>
      <c r="F24" s="160">
        <v>0</v>
      </c>
    </row>
    <row r="25" spans="1:6" x14ac:dyDescent="0.25">
      <c r="A25" s="46" t="s">
        <v>44</v>
      </c>
      <c r="B25" s="47">
        <f>SUM(B26:B30)</f>
        <v>1367710.22</v>
      </c>
      <c r="C25" s="47">
        <f>SUM(C26:C30)</f>
        <v>1027848.82</v>
      </c>
      <c r="D25" s="48" t="s">
        <v>45</v>
      </c>
      <c r="E25" s="160">
        <v>0</v>
      </c>
      <c r="F25" s="160">
        <v>0</v>
      </c>
    </row>
    <row r="26" spans="1:6" x14ac:dyDescent="0.25">
      <c r="A26" s="48" t="s">
        <v>46</v>
      </c>
      <c r="B26" s="169">
        <v>1367710.22</v>
      </c>
      <c r="C26" s="169">
        <v>1027848.82</v>
      </c>
      <c r="D26" s="46" t="s">
        <v>47</v>
      </c>
      <c r="E26" s="47">
        <v>0</v>
      </c>
      <c r="F26" s="47">
        <v>0</v>
      </c>
    </row>
    <row r="27" spans="1:6" x14ac:dyDescent="0.25">
      <c r="A27" s="48" t="s">
        <v>48</v>
      </c>
      <c r="B27" s="159">
        <v>0</v>
      </c>
      <c r="C27" s="159">
        <v>0</v>
      </c>
      <c r="D27" s="46" t="s">
        <v>49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50</v>
      </c>
      <c r="B28" s="159">
        <v>0</v>
      </c>
      <c r="C28" s="159">
        <v>0</v>
      </c>
      <c r="D28" s="48" t="s">
        <v>51</v>
      </c>
      <c r="E28" s="47">
        <v>0</v>
      </c>
      <c r="F28" s="47">
        <v>0</v>
      </c>
    </row>
    <row r="29" spans="1:6" x14ac:dyDescent="0.25">
      <c r="A29" s="48" t="s">
        <v>52</v>
      </c>
      <c r="B29" s="160">
        <v>0</v>
      </c>
      <c r="C29" s="160">
        <v>0</v>
      </c>
      <c r="D29" s="48" t="s">
        <v>53</v>
      </c>
      <c r="E29" s="47">
        <v>0</v>
      </c>
      <c r="F29" s="47">
        <v>0</v>
      </c>
    </row>
    <row r="30" spans="1:6" x14ac:dyDescent="0.25">
      <c r="A30" s="48" t="s">
        <v>54</v>
      </c>
      <c r="B30" s="159">
        <v>0</v>
      </c>
      <c r="C30" s="159">
        <v>0</v>
      </c>
      <c r="D30" s="48" t="s">
        <v>55</v>
      </c>
      <c r="E30" s="47">
        <v>0</v>
      </c>
      <c r="F30" s="47">
        <v>0</v>
      </c>
    </row>
    <row r="31" spans="1:6" x14ac:dyDescent="0.25">
      <c r="A31" s="46" t="s">
        <v>56</v>
      </c>
      <c r="B31" s="47">
        <f>SUM(B32:B36)</f>
        <v>0</v>
      </c>
      <c r="C31" s="47">
        <f>SUM(C32:C36)</f>
        <v>0</v>
      </c>
      <c r="D31" s="46" t="s">
        <v>57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58</v>
      </c>
      <c r="B32" s="47">
        <v>0</v>
      </c>
      <c r="C32" s="47">
        <v>0</v>
      </c>
      <c r="D32" s="48" t="s">
        <v>59</v>
      </c>
      <c r="E32" s="47">
        <v>0</v>
      </c>
      <c r="F32" s="47">
        <v>0</v>
      </c>
    </row>
    <row r="33" spans="1:6" ht="14.45" customHeight="1" x14ac:dyDescent="0.25">
      <c r="A33" s="48" t="s">
        <v>60</v>
      </c>
      <c r="B33" s="47">
        <v>0</v>
      </c>
      <c r="C33" s="47">
        <v>0</v>
      </c>
      <c r="D33" s="48" t="s">
        <v>61</v>
      </c>
      <c r="E33" s="47">
        <v>0</v>
      </c>
      <c r="F33" s="47">
        <v>0</v>
      </c>
    </row>
    <row r="34" spans="1:6" ht="14.45" customHeight="1" x14ac:dyDescent="0.25">
      <c r="A34" s="48" t="s">
        <v>62</v>
      </c>
      <c r="B34" s="47">
        <v>0</v>
      </c>
      <c r="C34" s="47">
        <v>0</v>
      </c>
      <c r="D34" s="48" t="s">
        <v>63</v>
      </c>
      <c r="E34" s="47">
        <v>0</v>
      </c>
      <c r="F34" s="47">
        <v>0</v>
      </c>
    </row>
    <row r="35" spans="1:6" ht="14.45" customHeight="1" x14ac:dyDescent="0.25">
      <c r="A35" s="48" t="s">
        <v>64</v>
      </c>
      <c r="B35" s="47">
        <v>0</v>
      </c>
      <c r="C35" s="47">
        <v>0</v>
      </c>
      <c r="D35" s="48" t="s">
        <v>65</v>
      </c>
      <c r="E35" s="47">
        <v>0</v>
      </c>
      <c r="F35" s="47">
        <v>0</v>
      </c>
    </row>
    <row r="36" spans="1:6" ht="14.45" customHeight="1" x14ac:dyDescent="0.25">
      <c r="A36" s="48" t="s">
        <v>66</v>
      </c>
      <c r="B36" s="47">
        <v>0</v>
      </c>
      <c r="C36" s="47">
        <v>0</v>
      </c>
      <c r="D36" s="48" t="s">
        <v>67</v>
      </c>
      <c r="E36" s="47">
        <v>0</v>
      </c>
      <c r="F36" s="47">
        <v>0</v>
      </c>
    </row>
    <row r="37" spans="1:6" ht="14.45" customHeight="1" x14ac:dyDescent="0.25">
      <c r="A37" s="46" t="s">
        <v>68</v>
      </c>
      <c r="B37" s="169">
        <v>1962714.8</v>
      </c>
      <c r="C37" s="169">
        <v>2119431.0499999998</v>
      </c>
      <c r="D37" s="48" t="s">
        <v>69</v>
      </c>
      <c r="E37" s="47">
        <v>0</v>
      </c>
      <c r="F37" s="47">
        <v>0</v>
      </c>
    </row>
    <row r="38" spans="1:6" x14ac:dyDescent="0.25">
      <c r="A38" s="46" t="s">
        <v>70</v>
      </c>
      <c r="B38" s="47">
        <f>SUM(B39:B40)</f>
        <v>-297907.5</v>
      </c>
      <c r="C38" s="47">
        <f>SUM(C39:C40)</f>
        <v>-297907.5</v>
      </c>
      <c r="D38" s="46" t="s">
        <v>71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72</v>
      </c>
      <c r="B39" s="169">
        <v>-297907.5</v>
      </c>
      <c r="C39" s="169">
        <v>-297907.5</v>
      </c>
      <c r="D39" s="48" t="s">
        <v>73</v>
      </c>
      <c r="E39" s="47">
        <v>0</v>
      </c>
      <c r="F39" s="47">
        <v>0</v>
      </c>
    </row>
    <row r="40" spans="1:6" x14ac:dyDescent="0.25">
      <c r="A40" s="48" t="s">
        <v>74</v>
      </c>
      <c r="B40" s="169">
        <v>0</v>
      </c>
      <c r="C40" s="169">
        <v>0</v>
      </c>
      <c r="D40" s="48" t="s">
        <v>75</v>
      </c>
      <c r="E40" s="47">
        <v>0</v>
      </c>
      <c r="F40" s="47">
        <v>0</v>
      </c>
    </row>
    <row r="41" spans="1:6" x14ac:dyDescent="0.25">
      <c r="A41" s="46" t="s">
        <v>76</v>
      </c>
      <c r="B41" s="47">
        <f>SUM(B42:B45)</f>
        <v>736326</v>
      </c>
      <c r="C41" s="47">
        <f>SUM(C42:C45)</f>
        <v>736326</v>
      </c>
      <c r="D41" s="48" t="s">
        <v>77</v>
      </c>
      <c r="E41" s="47">
        <v>0</v>
      </c>
      <c r="F41" s="47">
        <v>0</v>
      </c>
    </row>
    <row r="42" spans="1:6" x14ac:dyDescent="0.25">
      <c r="A42" s="48" t="s">
        <v>78</v>
      </c>
      <c r="B42" s="169">
        <v>736326</v>
      </c>
      <c r="C42" s="169">
        <v>736326</v>
      </c>
      <c r="D42" s="46" t="s">
        <v>79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80</v>
      </c>
      <c r="B43" s="170">
        <v>0</v>
      </c>
      <c r="C43" s="170">
        <v>0</v>
      </c>
      <c r="D43" s="48" t="s">
        <v>81</v>
      </c>
      <c r="E43" s="47">
        <v>0</v>
      </c>
      <c r="F43" s="47">
        <v>0</v>
      </c>
    </row>
    <row r="44" spans="1:6" x14ac:dyDescent="0.25">
      <c r="A44" s="48" t="s">
        <v>82</v>
      </c>
      <c r="B44" s="170">
        <v>0</v>
      </c>
      <c r="C44" s="170">
        <v>0</v>
      </c>
      <c r="D44" s="48" t="s">
        <v>83</v>
      </c>
      <c r="E44" s="47">
        <v>0</v>
      </c>
      <c r="F44" s="47">
        <v>0</v>
      </c>
    </row>
    <row r="45" spans="1:6" x14ac:dyDescent="0.25">
      <c r="A45" s="48" t="s">
        <v>84</v>
      </c>
      <c r="B45" s="159">
        <v>0</v>
      </c>
      <c r="C45" s="159">
        <v>0</v>
      </c>
      <c r="D45" s="48" t="s">
        <v>85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86</v>
      </c>
      <c r="B47" s="4">
        <f>B9+B17+B25+B31+B37+B38+B41</f>
        <v>139082543.92000002</v>
      </c>
      <c r="C47" s="4">
        <f>C9+C17+C25+C31+C37+C38+C41</f>
        <v>106708584.08999999</v>
      </c>
      <c r="D47" s="2" t="s">
        <v>87</v>
      </c>
      <c r="E47" s="4">
        <f>E9+E19+E23+E26+E27+E31+E38+E42</f>
        <v>7766663.3300000001</v>
      </c>
      <c r="F47" s="4">
        <f>F9+F19+F23+F26+F27+F31+F38+F42</f>
        <v>36442170.190000005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88</v>
      </c>
      <c r="B49" s="49"/>
      <c r="C49" s="49"/>
      <c r="D49" s="2" t="s">
        <v>89</v>
      </c>
      <c r="E49" s="49"/>
      <c r="F49" s="49"/>
    </row>
    <row r="50" spans="1:6" x14ac:dyDescent="0.25">
      <c r="A50" s="46" t="s">
        <v>90</v>
      </c>
      <c r="B50" s="160">
        <v>0</v>
      </c>
      <c r="C50" s="160">
        <v>0</v>
      </c>
      <c r="D50" s="46" t="s">
        <v>91</v>
      </c>
      <c r="E50" s="160">
        <v>0</v>
      </c>
      <c r="F50" s="160">
        <v>0</v>
      </c>
    </row>
    <row r="51" spans="1:6" x14ac:dyDescent="0.25">
      <c r="A51" s="46" t="s">
        <v>92</v>
      </c>
      <c r="B51" s="160">
        <v>0</v>
      </c>
      <c r="C51" s="160">
        <v>0</v>
      </c>
      <c r="D51" s="46" t="s">
        <v>93</v>
      </c>
      <c r="E51" s="160">
        <v>0</v>
      </c>
      <c r="F51" s="160">
        <v>0</v>
      </c>
    </row>
    <row r="52" spans="1:6" x14ac:dyDescent="0.25">
      <c r="A52" s="46" t="s">
        <v>94</v>
      </c>
      <c r="B52" s="169">
        <v>836819694.88999999</v>
      </c>
      <c r="C52" s="169">
        <v>836103031.55999994</v>
      </c>
      <c r="D52" s="46" t="s">
        <v>95</v>
      </c>
      <c r="E52" s="160">
        <v>0</v>
      </c>
      <c r="F52" s="160">
        <v>0</v>
      </c>
    </row>
    <row r="53" spans="1:6" x14ac:dyDescent="0.25">
      <c r="A53" s="46" t="s">
        <v>96</v>
      </c>
      <c r="B53" s="169">
        <v>155281588.53</v>
      </c>
      <c r="C53" s="169">
        <v>157649420.05000001</v>
      </c>
      <c r="D53" s="46" t="s">
        <v>97</v>
      </c>
      <c r="E53" s="160">
        <v>0</v>
      </c>
      <c r="F53" s="160">
        <v>0</v>
      </c>
    </row>
    <row r="54" spans="1:6" x14ac:dyDescent="0.25">
      <c r="A54" s="46" t="s">
        <v>98</v>
      </c>
      <c r="B54" s="169">
        <v>17631912.52</v>
      </c>
      <c r="C54" s="169">
        <v>17631912.52</v>
      </c>
      <c r="D54" s="46" t="s">
        <v>99</v>
      </c>
      <c r="E54" s="169">
        <v>8576152.5199999996</v>
      </c>
      <c r="F54" s="169">
        <v>4322603.96</v>
      </c>
    </row>
    <row r="55" spans="1:6" x14ac:dyDescent="0.25">
      <c r="A55" s="46" t="s">
        <v>100</v>
      </c>
      <c r="B55" s="169">
        <v>-417766499.12</v>
      </c>
      <c r="C55" s="169">
        <v>-405836164.75999999</v>
      </c>
      <c r="D55" s="50" t="s">
        <v>101</v>
      </c>
      <c r="E55" s="169">
        <v>15214951.449999999</v>
      </c>
      <c r="F55" s="169">
        <v>10243032.66</v>
      </c>
    </row>
    <row r="56" spans="1:6" x14ac:dyDescent="0.25">
      <c r="A56" s="46" t="s">
        <v>102</v>
      </c>
      <c r="B56" s="169">
        <v>12000</v>
      </c>
      <c r="C56" s="169">
        <v>12000</v>
      </c>
      <c r="D56" s="45"/>
      <c r="E56" s="49"/>
      <c r="F56" s="49"/>
    </row>
    <row r="57" spans="1:6" x14ac:dyDescent="0.25">
      <c r="A57" s="46" t="s">
        <v>103</v>
      </c>
      <c r="B57" s="169">
        <v>0</v>
      </c>
      <c r="C57" s="169">
        <v>0</v>
      </c>
      <c r="D57" s="2" t="s">
        <v>104</v>
      </c>
      <c r="E57" s="4">
        <f>SUM(E50:E55)</f>
        <v>23791103.969999999</v>
      </c>
      <c r="F57" s="4">
        <f>SUM(F50:F55)</f>
        <v>14565636.620000001</v>
      </c>
    </row>
    <row r="58" spans="1:6" x14ac:dyDescent="0.25">
      <c r="A58" s="46" t="s">
        <v>105</v>
      </c>
      <c r="B58" s="169">
        <v>0</v>
      </c>
      <c r="C58" s="169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106</v>
      </c>
      <c r="E59" s="4">
        <f>E47+E57</f>
        <v>31557767.299999997</v>
      </c>
      <c r="F59" s="4">
        <f>F47+F57</f>
        <v>51007806.810000002</v>
      </c>
    </row>
    <row r="60" spans="1:6" x14ac:dyDescent="0.25">
      <c r="A60" s="3" t="s">
        <v>107</v>
      </c>
      <c r="B60" s="4">
        <f>SUM(B50:B58)</f>
        <v>591978696.81999993</v>
      </c>
      <c r="C60" s="4">
        <f>SUM(C50:C58)</f>
        <v>605560199.36999989</v>
      </c>
      <c r="D60" s="45"/>
      <c r="E60" s="49"/>
      <c r="F60" s="49"/>
    </row>
    <row r="61" spans="1:6" x14ac:dyDescent="0.25">
      <c r="A61" s="45"/>
      <c r="B61" s="49"/>
      <c r="C61" s="49"/>
      <c r="D61" s="51" t="s">
        <v>108</v>
      </c>
      <c r="E61" s="49"/>
      <c r="F61" s="49"/>
    </row>
    <row r="62" spans="1:6" x14ac:dyDescent="0.25">
      <c r="A62" s="3" t="s">
        <v>109</v>
      </c>
      <c r="B62" s="4">
        <f>SUM(B47+B60)</f>
        <v>731061240.74000001</v>
      </c>
      <c r="C62" s="4">
        <f>SUM(C47+C60)</f>
        <v>712268783.45999992</v>
      </c>
      <c r="D62" s="45"/>
      <c r="E62" s="49"/>
      <c r="F62" s="49"/>
    </row>
    <row r="63" spans="1:6" x14ac:dyDescent="0.25">
      <c r="A63" s="45"/>
      <c r="B63" s="45"/>
      <c r="C63" s="45"/>
      <c r="D63" s="52" t="s">
        <v>110</v>
      </c>
      <c r="E63" s="47">
        <f>SUM(E64:E66)</f>
        <v>690250996.39999998</v>
      </c>
      <c r="F63" s="47">
        <f>SUM(F64:F66)</f>
        <v>690250996.39999998</v>
      </c>
    </row>
    <row r="64" spans="1:6" x14ac:dyDescent="0.25">
      <c r="A64" s="45"/>
      <c r="B64" s="45"/>
      <c r="C64" s="45"/>
      <c r="D64" s="46" t="s">
        <v>111</v>
      </c>
      <c r="E64" s="160">
        <v>0</v>
      </c>
      <c r="F64" s="160">
        <v>0</v>
      </c>
    </row>
    <row r="65" spans="1:6" x14ac:dyDescent="0.25">
      <c r="A65" s="45"/>
      <c r="B65" s="45"/>
      <c r="C65" s="45"/>
      <c r="D65" s="50" t="s">
        <v>112</v>
      </c>
      <c r="E65" s="169">
        <v>690250996.39999998</v>
      </c>
      <c r="F65" s="169">
        <v>690250996.39999998</v>
      </c>
    </row>
    <row r="66" spans="1:6" x14ac:dyDescent="0.25">
      <c r="A66" s="45"/>
      <c r="B66" s="45"/>
      <c r="C66" s="45"/>
      <c r="D66" s="46" t="s">
        <v>113</v>
      </c>
      <c r="E66" s="160">
        <v>0</v>
      </c>
      <c r="F66" s="160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114</v>
      </c>
      <c r="E68" s="47">
        <f>SUM(E69:E73)</f>
        <v>9252477.0399999991</v>
      </c>
      <c r="F68" s="47">
        <f>SUM(F69:F73)</f>
        <v>-28990019.750000004</v>
      </c>
    </row>
    <row r="69" spans="1:6" x14ac:dyDescent="0.25">
      <c r="A69" s="53"/>
      <c r="B69" s="45"/>
      <c r="C69" s="45"/>
      <c r="D69" s="46" t="s">
        <v>115</v>
      </c>
      <c r="E69" s="169">
        <v>39189100.899999999</v>
      </c>
      <c r="F69" s="169">
        <v>-44210159.850000001</v>
      </c>
    </row>
    <row r="70" spans="1:6" x14ac:dyDescent="0.25">
      <c r="A70" s="53"/>
      <c r="B70" s="45"/>
      <c r="C70" s="45"/>
      <c r="D70" s="46" t="s">
        <v>116</v>
      </c>
      <c r="E70" s="169">
        <v>-28249044.649999999</v>
      </c>
      <c r="F70" s="169">
        <v>16907719.309999999</v>
      </c>
    </row>
    <row r="71" spans="1:6" x14ac:dyDescent="0.25">
      <c r="A71" s="53"/>
      <c r="B71" s="45"/>
      <c r="C71" s="45"/>
      <c r="D71" s="46" t="s">
        <v>117</v>
      </c>
      <c r="E71" s="169">
        <v>12783.36</v>
      </c>
      <c r="F71" s="169">
        <v>12783.36</v>
      </c>
    </row>
    <row r="72" spans="1:6" x14ac:dyDescent="0.25">
      <c r="A72" s="53"/>
      <c r="B72" s="45"/>
      <c r="C72" s="45"/>
      <c r="D72" s="46" t="s">
        <v>118</v>
      </c>
      <c r="E72" s="169">
        <v>0</v>
      </c>
      <c r="F72" s="169">
        <v>0</v>
      </c>
    </row>
    <row r="73" spans="1:6" x14ac:dyDescent="0.25">
      <c r="A73" s="53"/>
      <c r="B73" s="45"/>
      <c r="C73" s="45"/>
      <c r="D73" s="46" t="s">
        <v>119</v>
      </c>
      <c r="E73" s="169">
        <v>-1700362.57</v>
      </c>
      <c r="F73" s="169">
        <v>-1700362.57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120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121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122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123</v>
      </c>
      <c r="E79" s="4">
        <f>E63+E68+E75</f>
        <v>699503473.43999994</v>
      </c>
      <c r="F79" s="4">
        <f>F63+F68+F75</f>
        <v>661260976.64999998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124</v>
      </c>
      <c r="E81" s="4">
        <f>E59+E79</f>
        <v>731061240.73999989</v>
      </c>
      <c r="F81" s="4">
        <f>F59+F79</f>
        <v>712268783.46000004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1:C41 B46:C46 B59:C62 E19:F19 E23:F23 E26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40"/>
  <sheetViews>
    <sheetView showGridLines="0" zoomScale="90" zoomScaleNormal="90" workbookViewId="0">
      <selection activeCell="B72" sqref="B72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455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4"/>
      <c r="G2" s="195"/>
    </row>
    <row r="3" spans="1:7" x14ac:dyDescent="0.25">
      <c r="A3" s="190" t="s">
        <v>456</v>
      </c>
      <c r="B3" s="191"/>
      <c r="C3" s="191"/>
      <c r="D3" s="191"/>
      <c r="E3" s="191"/>
      <c r="F3" s="191"/>
      <c r="G3" s="192"/>
    </row>
    <row r="4" spans="1:7" x14ac:dyDescent="0.25">
      <c r="A4" s="190" t="s">
        <v>3</v>
      </c>
      <c r="B4" s="191"/>
      <c r="C4" s="191"/>
      <c r="D4" s="191"/>
      <c r="E4" s="191"/>
      <c r="F4" s="191"/>
      <c r="G4" s="192"/>
    </row>
    <row r="5" spans="1:7" x14ac:dyDescent="0.25">
      <c r="A5" s="184" t="s">
        <v>457</v>
      </c>
      <c r="B5" s="185"/>
      <c r="C5" s="185"/>
      <c r="D5" s="185"/>
      <c r="E5" s="185"/>
      <c r="F5" s="185"/>
      <c r="G5" s="186"/>
    </row>
    <row r="6" spans="1:7" ht="30" x14ac:dyDescent="0.25">
      <c r="A6" s="139" t="s">
        <v>458</v>
      </c>
      <c r="B6" s="7" t="s">
        <v>638</v>
      </c>
      <c r="C6" s="33" t="s">
        <v>643</v>
      </c>
      <c r="D6" s="33" t="s">
        <v>639</v>
      </c>
      <c r="E6" s="33" t="s">
        <v>640</v>
      </c>
      <c r="F6" s="33" t="s">
        <v>641</v>
      </c>
      <c r="G6" s="33" t="s">
        <v>642</v>
      </c>
    </row>
    <row r="7" spans="1:7" ht="15.75" customHeight="1" x14ac:dyDescent="0.25">
      <c r="A7" s="26" t="s">
        <v>459</v>
      </c>
      <c r="B7" s="119">
        <f>SUM(B8:B19)</f>
        <v>808946263.38999999</v>
      </c>
      <c r="C7" s="119">
        <f t="shared" ref="C7:G7" si="0">SUM(C8:C19)</f>
        <v>833214651.29170001</v>
      </c>
      <c r="D7" s="119">
        <f t="shared" si="0"/>
        <v>858211090.83045101</v>
      </c>
      <c r="E7" s="119">
        <f t="shared" si="0"/>
        <v>883957423.55536449</v>
      </c>
      <c r="F7" s="119">
        <f t="shared" si="0"/>
        <v>910476146.26202548</v>
      </c>
      <c r="G7" s="119">
        <f t="shared" si="0"/>
        <v>937790430.64988625</v>
      </c>
    </row>
    <row r="8" spans="1:7" x14ac:dyDescent="0.25">
      <c r="A8" s="58" t="s">
        <v>460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461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462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464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465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466</v>
      </c>
      <c r="B14" s="75">
        <v>12393912</v>
      </c>
      <c r="C14" s="75">
        <v>12765729.359999999</v>
      </c>
      <c r="D14" s="75">
        <v>13148701.240799999</v>
      </c>
      <c r="E14" s="75">
        <v>13543162.278023999</v>
      </c>
      <c r="F14" s="75">
        <v>13949457.146364719</v>
      </c>
      <c r="G14" s="75">
        <v>14367940.86075566</v>
      </c>
    </row>
    <row r="15" spans="1:7" x14ac:dyDescent="0.25">
      <c r="A15" s="58" t="s">
        <v>467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469</v>
      </c>
      <c r="B17" s="75">
        <v>796552351.38999999</v>
      </c>
      <c r="C17" s="75">
        <v>820448921.93169999</v>
      </c>
      <c r="D17" s="75">
        <v>845062389.58965099</v>
      </c>
      <c r="E17" s="75">
        <v>870414261.27734053</v>
      </c>
      <c r="F17" s="75">
        <v>896526689.11566079</v>
      </c>
      <c r="G17" s="75">
        <v>923422489.78913057</v>
      </c>
    </row>
    <row r="18" spans="1:7" x14ac:dyDescent="0.25">
      <c r="A18" s="58" t="s">
        <v>470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471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472</v>
      </c>
      <c r="B20" s="75"/>
      <c r="C20" s="75"/>
      <c r="D20" s="75"/>
      <c r="E20" s="75"/>
      <c r="F20" s="75"/>
      <c r="G20" s="75"/>
    </row>
    <row r="21" spans="1:7" x14ac:dyDescent="0.25">
      <c r="A21" s="3" t="s">
        <v>473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474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477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472</v>
      </c>
      <c r="B27" s="76"/>
      <c r="C27" s="76"/>
      <c r="D27" s="76"/>
      <c r="E27" s="76"/>
      <c r="F27" s="76"/>
      <c r="G27" s="76"/>
    </row>
    <row r="28" spans="1:7" x14ac:dyDescent="0.25">
      <c r="A28" s="3" t="s">
        <v>479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480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472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481</v>
      </c>
      <c r="B31" s="119">
        <f>B21+B7+B28</f>
        <v>808946263.38999999</v>
      </c>
      <c r="C31" s="119">
        <f t="shared" ref="C31:G31" si="3">C21+C7+C28</f>
        <v>833214651.29170001</v>
      </c>
      <c r="D31" s="119">
        <f t="shared" si="3"/>
        <v>858211090.83045101</v>
      </c>
      <c r="E31" s="119">
        <f t="shared" si="3"/>
        <v>883957423.55536449</v>
      </c>
      <c r="F31" s="119">
        <f t="shared" si="3"/>
        <v>910476146.26202548</v>
      </c>
      <c r="G31" s="119">
        <f t="shared" si="3"/>
        <v>937790430.64988625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299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482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301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483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  <row r="40" spans="1:7" x14ac:dyDescent="0.25">
      <c r="B40" s="119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 B40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5"/>
  <sheetViews>
    <sheetView showGridLines="0" topLeftCell="A5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484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4"/>
      <c r="G2" s="195"/>
    </row>
    <row r="3" spans="1:7" x14ac:dyDescent="0.25">
      <c r="A3" s="190" t="s">
        <v>485</v>
      </c>
      <c r="B3" s="191"/>
      <c r="C3" s="191"/>
      <c r="D3" s="191"/>
      <c r="E3" s="191"/>
      <c r="F3" s="191"/>
      <c r="G3" s="192"/>
    </row>
    <row r="4" spans="1:7" x14ac:dyDescent="0.25">
      <c r="A4" s="190" t="s">
        <v>3</v>
      </c>
      <c r="B4" s="191"/>
      <c r="C4" s="191"/>
      <c r="D4" s="191"/>
      <c r="E4" s="191"/>
      <c r="F4" s="191"/>
      <c r="G4" s="192"/>
    </row>
    <row r="5" spans="1:7" x14ac:dyDescent="0.25">
      <c r="A5" s="184" t="s">
        <v>457</v>
      </c>
      <c r="B5" s="185"/>
      <c r="C5" s="185"/>
      <c r="D5" s="185"/>
      <c r="E5" s="185"/>
      <c r="F5" s="185"/>
      <c r="G5" s="186"/>
    </row>
    <row r="6" spans="1:7" ht="30" x14ac:dyDescent="0.25">
      <c r="A6" s="139" t="s">
        <v>458</v>
      </c>
      <c r="B6" s="7" t="s">
        <v>638</v>
      </c>
      <c r="C6" s="33" t="s">
        <v>643</v>
      </c>
      <c r="D6" s="33" t="s">
        <v>639</v>
      </c>
      <c r="E6" s="33" t="s">
        <v>640</v>
      </c>
      <c r="F6" s="33" t="s">
        <v>641</v>
      </c>
      <c r="G6" s="33" t="s">
        <v>642</v>
      </c>
    </row>
    <row r="7" spans="1:7" ht="15.75" customHeight="1" x14ac:dyDescent="0.25">
      <c r="A7" s="26" t="s">
        <v>486</v>
      </c>
      <c r="B7" s="119">
        <f t="shared" ref="B7:G7" si="0">SUM(B8:B16)</f>
        <v>808946263.38999999</v>
      </c>
      <c r="C7" s="119">
        <f t="shared" si="0"/>
        <v>833214651.29170001</v>
      </c>
      <c r="D7" s="119">
        <f t="shared" si="0"/>
        <v>858211090.83045101</v>
      </c>
      <c r="E7" s="119">
        <f t="shared" si="0"/>
        <v>883957423.55536461</v>
      </c>
      <c r="F7" s="119">
        <f t="shared" si="0"/>
        <v>910476146.26202559</v>
      </c>
      <c r="G7" s="119">
        <f t="shared" si="0"/>
        <v>937790430.64988625</v>
      </c>
    </row>
    <row r="8" spans="1:7" x14ac:dyDescent="0.25">
      <c r="A8" s="58" t="s">
        <v>487</v>
      </c>
      <c r="B8" s="75">
        <v>530930805</v>
      </c>
      <c r="C8" s="75">
        <f t="shared" ref="C8:G14" si="1">+B8*1.03</f>
        <v>546858729.14999998</v>
      </c>
      <c r="D8" s="75">
        <f t="shared" si="1"/>
        <v>563264491.02450001</v>
      </c>
      <c r="E8" s="75">
        <f t="shared" si="1"/>
        <v>580162425.75523508</v>
      </c>
      <c r="F8" s="75">
        <f t="shared" si="1"/>
        <v>597567298.52789211</v>
      </c>
      <c r="G8" s="75">
        <f t="shared" si="1"/>
        <v>615494317.48372889</v>
      </c>
    </row>
    <row r="9" spans="1:7" ht="15.75" customHeight="1" x14ac:dyDescent="0.25">
      <c r="A9" s="58" t="s">
        <v>488</v>
      </c>
      <c r="B9" s="75">
        <v>23286617</v>
      </c>
      <c r="C9" s="75">
        <f t="shared" si="1"/>
        <v>23985215.510000002</v>
      </c>
      <c r="D9" s="75">
        <f t="shared" si="1"/>
        <v>24704771.975300003</v>
      </c>
      <c r="E9" s="75">
        <f t="shared" si="1"/>
        <v>25445915.134559002</v>
      </c>
      <c r="F9" s="75">
        <f t="shared" si="1"/>
        <v>26209292.588595774</v>
      </c>
      <c r="G9" s="75">
        <f t="shared" si="1"/>
        <v>26995571.366253648</v>
      </c>
    </row>
    <row r="10" spans="1:7" x14ac:dyDescent="0.25">
      <c r="A10" s="58" t="s">
        <v>489</v>
      </c>
      <c r="B10" s="75">
        <v>159431399</v>
      </c>
      <c r="C10" s="75">
        <f t="shared" si="1"/>
        <v>164214340.97</v>
      </c>
      <c r="D10" s="75">
        <f t="shared" si="1"/>
        <v>169140771.19910002</v>
      </c>
      <c r="E10" s="75">
        <f t="shared" si="1"/>
        <v>174214994.33507302</v>
      </c>
      <c r="F10" s="75">
        <f t="shared" si="1"/>
        <v>179441444.16512522</v>
      </c>
      <c r="G10" s="75">
        <f t="shared" si="1"/>
        <v>184824687.49007899</v>
      </c>
    </row>
    <row r="11" spans="1:7" x14ac:dyDescent="0.25">
      <c r="A11" s="58" t="s">
        <v>490</v>
      </c>
      <c r="B11" s="75">
        <v>38743287</v>
      </c>
      <c r="C11" s="75">
        <f t="shared" si="1"/>
        <v>39905585.609999999</v>
      </c>
      <c r="D11" s="75">
        <f t="shared" si="1"/>
        <v>41102753.178300001</v>
      </c>
      <c r="E11" s="75">
        <f t="shared" si="1"/>
        <v>42335835.773649</v>
      </c>
      <c r="F11" s="75">
        <f t="shared" si="1"/>
        <v>43605910.846858472</v>
      </c>
      <c r="G11" s="75">
        <f t="shared" si="1"/>
        <v>44914088.172264226</v>
      </c>
    </row>
    <row r="12" spans="1:7" x14ac:dyDescent="0.25">
      <c r="A12" s="58" t="s">
        <v>491</v>
      </c>
      <c r="B12" s="75">
        <v>11709058</v>
      </c>
      <c r="C12" s="75">
        <f t="shared" si="1"/>
        <v>12060329.74</v>
      </c>
      <c r="D12" s="75">
        <f t="shared" si="1"/>
        <v>12422139.632200001</v>
      </c>
      <c r="E12" s="75">
        <f t="shared" si="1"/>
        <v>12794803.821166001</v>
      </c>
      <c r="F12" s="75">
        <f t="shared" si="1"/>
        <v>13178647.935800981</v>
      </c>
      <c r="G12" s="75">
        <f t="shared" si="1"/>
        <v>13574007.373875011</v>
      </c>
    </row>
    <row r="13" spans="1:7" x14ac:dyDescent="0.25">
      <c r="A13" s="58" t="s">
        <v>492</v>
      </c>
      <c r="B13" s="75">
        <v>32451185.390000001</v>
      </c>
      <c r="C13" s="75">
        <f t="shared" si="1"/>
        <v>33424720.951700002</v>
      </c>
      <c r="D13" s="75">
        <f t="shared" si="1"/>
        <v>34427462.580251001</v>
      </c>
      <c r="E13" s="75">
        <f t="shared" si="1"/>
        <v>35460286.457658529</v>
      </c>
      <c r="F13" s="75">
        <f t="shared" si="1"/>
        <v>36524095.051388286</v>
      </c>
      <c r="G13" s="75">
        <f t="shared" si="1"/>
        <v>37619817.902929939</v>
      </c>
    </row>
    <row r="14" spans="1:7" x14ac:dyDescent="0.25">
      <c r="A14" s="59" t="s">
        <v>493</v>
      </c>
      <c r="B14" s="75">
        <v>12393912</v>
      </c>
      <c r="C14" s="75">
        <f t="shared" si="1"/>
        <v>12765729.359999999</v>
      </c>
      <c r="D14" s="75">
        <f t="shared" si="1"/>
        <v>13148701.240799999</v>
      </c>
      <c r="E14" s="75">
        <f t="shared" si="1"/>
        <v>13543162.278023999</v>
      </c>
      <c r="F14" s="75">
        <f t="shared" si="1"/>
        <v>13949457.146364719</v>
      </c>
      <c r="G14" s="75">
        <f t="shared" si="1"/>
        <v>14367940.860755662</v>
      </c>
    </row>
    <row r="15" spans="1:7" x14ac:dyDescent="0.25">
      <c r="A15" s="58" t="s">
        <v>494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495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496</v>
      </c>
      <c r="B18" s="119">
        <f>SUM(B19:B27)</f>
        <v>0</v>
      </c>
      <c r="C18" s="119">
        <f t="shared" ref="C18:G18" si="2">SUM(C19:C27)</f>
        <v>0</v>
      </c>
      <c r="D18" s="119">
        <f t="shared" si="2"/>
        <v>0</v>
      </c>
      <c r="E18" s="119">
        <f t="shared" si="2"/>
        <v>0</v>
      </c>
      <c r="F18" s="119">
        <f t="shared" si="2"/>
        <v>0</v>
      </c>
      <c r="G18" s="119">
        <f t="shared" si="2"/>
        <v>0</v>
      </c>
    </row>
    <row r="19" spans="1:7" x14ac:dyDescent="0.25">
      <c r="A19" s="58" t="s">
        <v>487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488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489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490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495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472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498</v>
      </c>
      <c r="B29" s="119">
        <f>B18+B7</f>
        <v>808946263.38999999</v>
      </c>
      <c r="C29" s="119">
        <f t="shared" ref="C29:G29" si="3">C18+C7</f>
        <v>833214651.29170001</v>
      </c>
      <c r="D29" s="119">
        <f t="shared" si="3"/>
        <v>858211090.83045101</v>
      </c>
      <c r="E29" s="119">
        <f t="shared" si="3"/>
        <v>883957423.55536461</v>
      </c>
      <c r="F29" s="119">
        <f t="shared" si="3"/>
        <v>910476146.26202559</v>
      </c>
      <c r="G29" s="119">
        <f t="shared" si="3"/>
        <v>937790430.64988625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2" spans="1:7" x14ac:dyDescent="0.25">
      <c r="B32" s="167"/>
      <c r="C32" s="167"/>
      <c r="D32" s="167"/>
      <c r="E32" s="167"/>
      <c r="F32" s="167"/>
      <c r="G32" s="167"/>
    </row>
    <row r="34" spans="2:7" x14ac:dyDescent="0.25">
      <c r="B34" s="168"/>
      <c r="C34" s="168"/>
      <c r="D34" s="168"/>
      <c r="E34" s="168"/>
      <c r="F34" s="168"/>
      <c r="G34" s="168"/>
    </row>
    <row r="35" spans="2:7" x14ac:dyDescent="0.25">
      <c r="B35" s="163"/>
      <c r="C35" s="163"/>
      <c r="D35" s="163"/>
      <c r="E35" s="163"/>
      <c r="F35" s="163"/>
      <c r="G35" s="16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5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0" zoomScaleNormal="70" workbookViewId="0">
      <selection activeCell="B72" sqref="B7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499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4"/>
      <c r="G2" s="195"/>
    </row>
    <row r="3" spans="1:7" x14ac:dyDescent="0.25">
      <c r="A3" s="190" t="s">
        <v>500</v>
      </c>
      <c r="B3" s="191"/>
      <c r="C3" s="191"/>
      <c r="D3" s="191"/>
      <c r="E3" s="191"/>
      <c r="F3" s="191"/>
      <c r="G3" s="192"/>
    </row>
    <row r="4" spans="1:7" x14ac:dyDescent="0.25">
      <c r="A4" s="190" t="s">
        <v>3</v>
      </c>
      <c r="B4" s="191"/>
      <c r="C4" s="191"/>
      <c r="D4" s="191"/>
      <c r="E4" s="191"/>
      <c r="F4" s="191"/>
      <c r="G4" s="192"/>
    </row>
    <row r="5" spans="1:7" ht="30" x14ac:dyDescent="0.25">
      <c r="A5" s="139" t="s">
        <v>501</v>
      </c>
      <c r="B5" s="7" t="s">
        <v>649</v>
      </c>
      <c r="C5" s="33" t="s">
        <v>650</v>
      </c>
      <c r="D5" s="33" t="s">
        <v>651</v>
      </c>
      <c r="E5" s="33" t="s">
        <v>652</v>
      </c>
      <c r="F5" s="33" t="s">
        <v>653</v>
      </c>
      <c r="G5" s="33" t="s">
        <v>648</v>
      </c>
    </row>
    <row r="6" spans="1:7" ht="15.75" customHeight="1" x14ac:dyDescent="0.25">
      <c r="A6" s="26" t="s">
        <v>502</v>
      </c>
      <c r="B6" s="119">
        <f>SUM(B7:B18)</f>
        <v>674585506.78999996</v>
      </c>
      <c r="C6" s="119">
        <f t="shared" ref="C6:G6" si="0">SUM(C7:C18)</f>
        <v>698201661.80999994</v>
      </c>
      <c r="D6" s="119">
        <f t="shared" si="0"/>
        <v>653536812.91999996</v>
      </c>
      <c r="E6" s="119">
        <f t="shared" si="0"/>
        <v>672093094.13999999</v>
      </c>
      <c r="F6" s="119">
        <f t="shared" si="0"/>
        <v>720071013.64999998</v>
      </c>
      <c r="G6" s="119">
        <f t="shared" si="0"/>
        <v>733778419.37</v>
      </c>
    </row>
    <row r="7" spans="1:7" x14ac:dyDescent="0.25">
      <c r="A7" s="58" t="s">
        <v>460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461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462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464</v>
      </c>
      <c r="B11" s="75">
        <v>9385652.7200000007</v>
      </c>
      <c r="C11" s="75">
        <v>6270960.1600000001</v>
      </c>
      <c r="D11" s="75">
        <v>4570656.76</v>
      </c>
      <c r="E11" s="75">
        <v>7329118.1299999999</v>
      </c>
      <c r="F11" s="75">
        <v>11425099.66</v>
      </c>
      <c r="G11" s="75">
        <v>11851938.73</v>
      </c>
    </row>
    <row r="12" spans="1:7" x14ac:dyDescent="0.25">
      <c r="A12" s="58" t="s">
        <v>465</v>
      </c>
      <c r="B12" s="75">
        <v>0</v>
      </c>
      <c r="C12" s="75">
        <v>0</v>
      </c>
      <c r="D12" s="75"/>
      <c r="E12" s="75"/>
      <c r="F12" s="75"/>
      <c r="G12" s="75"/>
    </row>
    <row r="13" spans="1:7" x14ac:dyDescent="0.25">
      <c r="A13" s="59" t="s">
        <v>466</v>
      </c>
      <c r="B13" s="75">
        <v>1532488.67</v>
      </c>
      <c r="C13" s="75">
        <v>348743.65</v>
      </c>
      <c r="D13" s="75">
        <v>1587926.16</v>
      </c>
      <c r="E13" s="75">
        <v>1896680.01</v>
      </c>
      <c r="F13" s="75">
        <v>2405989.02</v>
      </c>
      <c r="G13" s="75">
        <v>2188152.64</v>
      </c>
    </row>
    <row r="14" spans="1:7" x14ac:dyDescent="0.25">
      <c r="A14" s="58" t="s">
        <v>467</v>
      </c>
      <c r="B14" s="75">
        <v>0</v>
      </c>
      <c r="C14" s="75">
        <v>0</v>
      </c>
      <c r="D14" s="75"/>
      <c r="E14" s="75"/>
      <c r="F14" s="75"/>
      <c r="G14" s="75"/>
    </row>
    <row r="15" spans="1:7" x14ac:dyDescent="0.25">
      <c r="A15" s="58" t="s">
        <v>468</v>
      </c>
      <c r="B15" s="75">
        <v>0</v>
      </c>
      <c r="C15" s="75">
        <v>0</v>
      </c>
      <c r="D15" s="75"/>
      <c r="E15" s="75"/>
      <c r="F15" s="75"/>
      <c r="G15" s="75"/>
    </row>
    <row r="16" spans="1:7" x14ac:dyDescent="0.25">
      <c r="A16" s="58" t="s">
        <v>469</v>
      </c>
      <c r="B16" s="75">
        <v>663667365.39999998</v>
      </c>
      <c r="C16" s="75">
        <v>691581958</v>
      </c>
      <c r="D16" s="75">
        <v>647378230</v>
      </c>
      <c r="E16" s="75">
        <v>662867296</v>
      </c>
      <c r="F16" s="75">
        <v>706239924.97000003</v>
      </c>
      <c r="G16" s="75">
        <v>719738328</v>
      </c>
    </row>
    <row r="17" spans="1:7" x14ac:dyDescent="0.25">
      <c r="A17" s="58" t="s">
        <v>470</v>
      </c>
      <c r="B17" s="75"/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471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503</v>
      </c>
      <c r="B20" s="119">
        <f>SUM(B21:B25)</f>
        <v>742013.02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582706.16</v>
      </c>
      <c r="G20" s="119">
        <f t="shared" si="1"/>
        <v>0</v>
      </c>
    </row>
    <row r="21" spans="1:7" x14ac:dyDescent="0.25">
      <c r="A21" s="58" t="s">
        <v>474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475</v>
      </c>
      <c r="B22" s="76">
        <v>742013.02</v>
      </c>
      <c r="C22" s="76">
        <v>0</v>
      </c>
      <c r="D22" s="76">
        <v>0</v>
      </c>
      <c r="E22" s="76">
        <v>0</v>
      </c>
      <c r="F22" s="76">
        <v>582706.16</v>
      </c>
      <c r="G22" s="76">
        <v>0</v>
      </c>
    </row>
    <row r="23" spans="1:7" x14ac:dyDescent="0.25">
      <c r="A23" s="58" t="s">
        <v>476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477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504</v>
      </c>
      <c r="B27" s="119">
        <f>SUM(B28)</f>
        <v>36692665.539999999</v>
      </c>
      <c r="C27" s="119">
        <f t="shared" ref="C27:G27" si="2">SUM(C28)</f>
        <v>13723907.960000001</v>
      </c>
      <c r="D27" s="119">
        <f t="shared" si="2"/>
        <v>37155591.039999999</v>
      </c>
      <c r="E27" s="119">
        <f t="shared" si="2"/>
        <v>28017713.800000001</v>
      </c>
      <c r="F27" s="119">
        <f t="shared" si="2"/>
        <v>20351581.84</v>
      </c>
      <c r="G27" s="119">
        <f t="shared" si="2"/>
        <v>29129619.960000001</v>
      </c>
    </row>
    <row r="28" spans="1:7" x14ac:dyDescent="0.25">
      <c r="A28" s="58" t="s">
        <v>297</v>
      </c>
      <c r="B28" s="76">
        <v>36692665.539999999</v>
      </c>
      <c r="C28" s="76">
        <v>13723907.960000001</v>
      </c>
      <c r="D28" s="76">
        <v>37155591.039999999</v>
      </c>
      <c r="E28" s="76">
        <v>28017713.800000001</v>
      </c>
      <c r="F28" s="76">
        <v>20351581.84</v>
      </c>
      <c r="G28" s="76">
        <v>29129619.960000001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505</v>
      </c>
      <c r="B30" s="119">
        <f>B20+B6+B27</f>
        <v>712020185.3499999</v>
      </c>
      <c r="C30" s="119">
        <f t="shared" ref="C30:G30" si="3">C20+C6+C27</f>
        <v>711925569.76999998</v>
      </c>
      <c r="D30" s="119">
        <f t="shared" si="3"/>
        <v>690692403.95999992</v>
      </c>
      <c r="E30" s="119">
        <f t="shared" si="3"/>
        <v>700110807.93999994</v>
      </c>
      <c r="F30" s="119">
        <f t="shared" si="3"/>
        <v>741005301.64999998</v>
      </c>
      <c r="G30" s="119">
        <f t="shared" si="3"/>
        <v>762908039.33000004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299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482</v>
      </c>
      <c r="B33" s="91">
        <v>36692665.539999999</v>
      </c>
      <c r="C33" s="91">
        <v>13723907.960000001</v>
      </c>
      <c r="D33" s="91">
        <v>37155591.039999999</v>
      </c>
      <c r="E33" s="91">
        <v>28017713.800000001</v>
      </c>
      <c r="F33" s="91">
        <v>20351581.84</v>
      </c>
      <c r="G33" s="91">
        <v>29129619.960000001</v>
      </c>
    </row>
    <row r="34" spans="1:7" ht="30" x14ac:dyDescent="0.25">
      <c r="A34" s="142" t="s">
        <v>301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483</v>
      </c>
      <c r="B35" s="91">
        <f>+B33+B34</f>
        <v>36692665.539999999</v>
      </c>
      <c r="C35" s="91">
        <f t="shared" ref="C35:F35" si="4">+C33+C34</f>
        <v>13723907.960000001</v>
      </c>
      <c r="D35" s="91">
        <f t="shared" si="4"/>
        <v>37155591.039999999</v>
      </c>
      <c r="E35" s="91">
        <f t="shared" si="4"/>
        <v>28017713.800000001</v>
      </c>
      <c r="F35" s="91">
        <f t="shared" si="4"/>
        <v>20351581.84</v>
      </c>
      <c r="G35" s="91">
        <f>+G33+G34</f>
        <v>29129619.960000001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506</v>
      </c>
    </row>
    <row r="39" spans="1:7" x14ac:dyDescent="0.25">
      <c r="A39" t="s">
        <v>507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20 B29:G30 B26:G27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5"/>
  <sheetViews>
    <sheetView showGridLines="0" zoomScale="70" zoomScaleNormal="70" workbookViewId="0">
      <selection activeCell="B72" sqref="B7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508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4"/>
      <c r="G2" s="195"/>
    </row>
    <row r="3" spans="1:7" x14ac:dyDescent="0.25">
      <c r="A3" s="190" t="s">
        <v>509</v>
      </c>
      <c r="B3" s="191"/>
      <c r="C3" s="191"/>
      <c r="D3" s="191"/>
      <c r="E3" s="191"/>
      <c r="F3" s="191"/>
      <c r="G3" s="192"/>
    </row>
    <row r="4" spans="1:7" x14ac:dyDescent="0.25">
      <c r="A4" s="190" t="s">
        <v>3</v>
      </c>
      <c r="B4" s="191"/>
      <c r="C4" s="191"/>
      <c r="D4" s="191"/>
      <c r="E4" s="191"/>
      <c r="F4" s="191"/>
      <c r="G4" s="192"/>
    </row>
    <row r="5" spans="1:7" ht="30" x14ac:dyDescent="0.25">
      <c r="A5" s="139" t="s">
        <v>501</v>
      </c>
      <c r="B5" s="7" t="s">
        <v>649</v>
      </c>
      <c r="C5" s="33" t="s">
        <v>650</v>
      </c>
      <c r="D5" s="33" t="s">
        <v>651</v>
      </c>
      <c r="E5" s="33" t="s">
        <v>652</v>
      </c>
      <c r="F5" s="33" t="s">
        <v>653</v>
      </c>
      <c r="G5" s="33" t="s">
        <v>648</v>
      </c>
    </row>
    <row r="6" spans="1:7" ht="15.75" customHeight="1" x14ac:dyDescent="0.25">
      <c r="A6" s="26" t="s">
        <v>486</v>
      </c>
      <c r="B6" s="119">
        <f t="shared" ref="B6:G6" si="0">SUM(B7:B15)</f>
        <v>746914413.13999999</v>
      </c>
      <c r="C6" s="119">
        <f t="shared" si="0"/>
        <v>678920594.19999993</v>
      </c>
      <c r="D6" s="119">
        <f t="shared" si="0"/>
        <v>661528901.78999984</v>
      </c>
      <c r="E6" s="119">
        <f t="shared" si="0"/>
        <v>682059901.95000005</v>
      </c>
      <c r="F6" s="119">
        <f t="shared" si="0"/>
        <v>720594056.07000005</v>
      </c>
      <c r="G6" s="119">
        <f t="shared" si="0"/>
        <v>748376466.3499999</v>
      </c>
    </row>
    <row r="7" spans="1:7" x14ac:dyDescent="0.25">
      <c r="A7" s="58" t="s">
        <v>487</v>
      </c>
      <c r="B7" s="75">
        <v>443134618.70999998</v>
      </c>
      <c r="C7" s="75">
        <v>452179734</v>
      </c>
      <c r="D7" s="75">
        <v>456006035</v>
      </c>
      <c r="E7" s="75">
        <v>469686217</v>
      </c>
      <c r="F7" s="75">
        <v>495934450</v>
      </c>
      <c r="G7" s="75">
        <v>515481027.51999998</v>
      </c>
    </row>
    <row r="8" spans="1:7" ht="15.75" customHeight="1" x14ac:dyDescent="0.25">
      <c r="A8" s="58" t="s">
        <v>488</v>
      </c>
      <c r="B8" s="75">
        <v>18022414.539999999</v>
      </c>
      <c r="C8" s="75">
        <v>11179505.060000001</v>
      </c>
      <c r="D8" s="75">
        <v>14925096.82</v>
      </c>
      <c r="E8" s="75">
        <v>21364357.079999998</v>
      </c>
      <c r="F8" s="75">
        <v>22534093.600000001</v>
      </c>
      <c r="G8" s="75">
        <v>25032751.399999999</v>
      </c>
    </row>
    <row r="9" spans="1:7" x14ac:dyDescent="0.25">
      <c r="A9" s="58" t="s">
        <v>489</v>
      </c>
      <c r="B9" s="75">
        <v>138243461.68000001</v>
      </c>
      <c r="C9" s="75">
        <v>106216384.70999999</v>
      </c>
      <c r="D9" s="75">
        <v>124117502.09999999</v>
      </c>
      <c r="E9" s="75">
        <v>135349848.40000001</v>
      </c>
      <c r="F9" s="75">
        <v>147467003.59999999</v>
      </c>
      <c r="G9" s="75">
        <v>146348908.47999999</v>
      </c>
    </row>
    <row r="10" spans="1:7" x14ac:dyDescent="0.25">
      <c r="A10" s="58" t="s">
        <v>490</v>
      </c>
      <c r="B10" s="75">
        <v>38057233.420000002</v>
      </c>
      <c r="C10" s="75">
        <v>52308130.600000001</v>
      </c>
      <c r="D10" s="75">
        <v>38744500.18</v>
      </c>
      <c r="E10" s="75">
        <v>38751568.009999998</v>
      </c>
      <c r="F10" s="75">
        <v>42990228.289999999</v>
      </c>
      <c r="G10" s="75">
        <v>37638636.939999998</v>
      </c>
    </row>
    <row r="11" spans="1:7" x14ac:dyDescent="0.25">
      <c r="A11" s="58" t="s">
        <v>491</v>
      </c>
      <c r="B11" s="75">
        <v>11949934.130000001</v>
      </c>
      <c r="C11" s="75">
        <v>12472333.039999999</v>
      </c>
      <c r="D11" s="75">
        <v>14366814.279999999</v>
      </c>
      <c r="E11" s="75">
        <v>16907911.460000001</v>
      </c>
      <c r="F11" s="75">
        <v>11668280.58</v>
      </c>
      <c r="G11" s="75">
        <v>13560208.199999999</v>
      </c>
    </row>
    <row r="12" spans="1:7" x14ac:dyDescent="0.25">
      <c r="A12" s="58" t="s">
        <v>492</v>
      </c>
      <c r="B12" s="75">
        <v>0</v>
      </c>
      <c r="C12" s="75">
        <v>0</v>
      </c>
      <c r="D12" s="75">
        <v>13368953.41</v>
      </c>
      <c r="E12" s="75">
        <v>0</v>
      </c>
      <c r="F12" s="75">
        <v>0</v>
      </c>
      <c r="G12" s="75">
        <v>10314933.810000001</v>
      </c>
    </row>
    <row r="13" spans="1:7" x14ac:dyDescent="0.25">
      <c r="A13" s="59" t="s">
        <v>493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494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495</v>
      </c>
      <c r="B15" s="75">
        <v>97506750.659999996</v>
      </c>
      <c r="C15" s="75">
        <v>44564506.789999999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496</v>
      </c>
      <c r="B17" s="119">
        <v>742013.02</v>
      </c>
      <c r="C17" s="119">
        <v>0</v>
      </c>
      <c r="D17" s="119">
        <v>0</v>
      </c>
      <c r="E17" s="119">
        <v>0</v>
      </c>
      <c r="F17" s="119">
        <v>582706.16</v>
      </c>
      <c r="G17" s="119">
        <v>0</v>
      </c>
    </row>
    <row r="18" spans="1:7" x14ac:dyDescent="0.25">
      <c r="A18" s="58" t="s">
        <v>487</v>
      </c>
      <c r="B18" s="76">
        <v>653137.85</v>
      </c>
      <c r="C18" s="76">
        <v>0</v>
      </c>
      <c r="D18" s="76">
        <v>0</v>
      </c>
      <c r="E18" s="76">
        <v>0</v>
      </c>
      <c r="F18" s="76">
        <v>565734.13</v>
      </c>
      <c r="G18" s="76">
        <v>0</v>
      </c>
    </row>
    <row r="19" spans="1:7" x14ac:dyDescent="0.25">
      <c r="A19" s="58" t="s">
        <v>488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489</v>
      </c>
      <c r="B20" s="76">
        <v>15022.15</v>
      </c>
      <c r="C20" s="76">
        <v>0</v>
      </c>
      <c r="D20" s="76">
        <v>0</v>
      </c>
      <c r="E20" s="76">
        <v>0</v>
      </c>
      <c r="F20" s="76">
        <v>16972.03</v>
      </c>
      <c r="G20" s="76">
        <v>0</v>
      </c>
    </row>
    <row r="21" spans="1:7" x14ac:dyDescent="0.25">
      <c r="A21" s="58" t="s">
        <v>490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491</v>
      </c>
      <c r="B22" s="76">
        <v>73853.02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493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472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498</v>
      </c>
      <c r="B28" s="119">
        <f>B17+B6</f>
        <v>747656426.15999997</v>
      </c>
      <c r="C28" s="119">
        <f t="shared" ref="C28:G28" si="1">C17+C6</f>
        <v>678920594.19999993</v>
      </c>
      <c r="D28" s="119">
        <f t="shared" si="1"/>
        <v>661528901.78999984</v>
      </c>
      <c r="E28" s="119">
        <f t="shared" si="1"/>
        <v>682059901.95000005</v>
      </c>
      <c r="F28" s="119">
        <f t="shared" si="1"/>
        <v>721176762.23000002</v>
      </c>
      <c r="G28" s="119">
        <f t="shared" si="1"/>
        <v>748376466.3499999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510</v>
      </c>
    </row>
    <row r="32" spans="1:7" x14ac:dyDescent="0.25">
      <c r="A32" t="s">
        <v>511</v>
      </c>
    </row>
    <row r="35" spans="7:7" x14ac:dyDescent="0.25">
      <c r="G35" s="163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27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topLeftCell="A24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81" t="s">
        <v>512</v>
      </c>
      <c r="B1" s="173"/>
      <c r="C1" s="173"/>
      <c r="D1" s="173"/>
      <c r="E1" s="173"/>
      <c r="F1" s="173"/>
    </row>
    <row r="2" spans="1:6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5"/>
    </row>
    <row r="3" spans="1:6" x14ac:dyDescent="0.25">
      <c r="A3" s="190" t="s">
        <v>513</v>
      </c>
      <c r="B3" s="191"/>
      <c r="C3" s="191"/>
      <c r="D3" s="191"/>
      <c r="E3" s="191"/>
      <c r="F3" s="192"/>
    </row>
    <row r="4" spans="1:6" ht="30" x14ac:dyDescent="0.25">
      <c r="A4" s="139" t="s">
        <v>501</v>
      </c>
      <c r="B4" s="7" t="s">
        <v>514</v>
      </c>
      <c r="C4" s="33" t="s">
        <v>515</v>
      </c>
      <c r="D4" s="33" t="s">
        <v>516</v>
      </c>
      <c r="E4" s="33" t="s">
        <v>517</v>
      </c>
      <c r="F4" s="33" t="s">
        <v>518</v>
      </c>
    </row>
    <row r="5" spans="1:6" ht="15.75" customHeight="1" x14ac:dyDescent="0.25">
      <c r="A5" s="143" t="s">
        <v>519</v>
      </c>
      <c r="B5" s="148"/>
      <c r="C5" s="148"/>
      <c r="D5" s="148"/>
      <c r="E5" s="148"/>
      <c r="F5" s="148"/>
    </row>
    <row r="6" spans="1:6" ht="30" x14ac:dyDescent="0.25">
      <c r="A6" s="146" t="s">
        <v>520</v>
      </c>
      <c r="B6" s="145" t="s">
        <v>644</v>
      </c>
      <c r="C6" s="145" t="s">
        <v>644</v>
      </c>
      <c r="D6" s="145" t="s">
        <v>644</v>
      </c>
      <c r="E6" s="145" t="s">
        <v>644</v>
      </c>
      <c r="F6" s="145" t="s">
        <v>644</v>
      </c>
    </row>
    <row r="7" spans="1:6" ht="15.75" customHeight="1" x14ac:dyDescent="0.25">
      <c r="A7" s="146" t="s">
        <v>521</v>
      </c>
      <c r="B7" s="145" t="s">
        <v>645</v>
      </c>
      <c r="C7" s="145" t="s">
        <v>645</v>
      </c>
      <c r="D7" s="145" t="s">
        <v>645</v>
      </c>
      <c r="E7" s="145" t="s">
        <v>645</v>
      </c>
      <c r="F7" s="145" t="s">
        <v>645</v>
      </c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522</v>
      </c>
      <c r="B9" s="145"/>
      <c r="C9" s="145"/>
      <c r="D9" s="145"/>
      <c r="E9" s="145"/>
      <c r="F9" s="145"/>
    </row>
    <row r="10" spans="1:6" x14ac:dyDescent="0.25">
      <c r="A10" s="146" t="s">
        <v>523</v>
      </c>
      <c r="B10" s="155">
        <v>68272</v>
      </c>
      <c r="C10" s="155"/>
      <c r="D10" s="155">
        <v>68272</v>
      </c>
      <c r="E10" s="155">
        <v>68272</v>
      </c>
      <c r="F10" s="155">
        <v>68272</v>
      </c>
    </row>
    <row r="11" spans="1:6" x14ac:dyDescent="0.25">
      <c r="A11" s="67" t="s">
        <v>524</v>
      </c>
      <c r="B11" s="75">
        <v>91</v>
      </c>
      <c r="C11" s="155"/>
      <c r="D11" s="75">
        <v>91</v>
      </c>
      <c r="E11" s="75">
        <v>91</v>
      </c>
      <c r="F11" s="75">
        <v>91</v>
      </c>
    </row>
    <row r="12" spans="1:6" x14ac:dyDescent="0.25">
      <c r="A12" s="67" t="s">
        <v>525</v>
      </c>
      <c r="B12" s="75">
        <v>18</v>
      </c>
      <c r="C12" s="155"/>
      <c r="D12" s="75">
        <v>18</v>
      </c>
      <c r="E12" s="75">
        <v>18</v>
      </c>
      <c r="F12" s="75">
        <v>18</v>
      </c>
    </row>
    <row r="13" spans="1:6" x14ac:dyDescent="0.25">
      <c r="A13" s="67" t="s">
        <v>526</v>
      </c>
      <c r="B13" s="75">
        <v>41.78</v>
      </c>
      <c r="C13" s="155"/>
      <c r="D13" s="75">
        <v>41.78</v>
      </c>
      <c r="E13" s="75">
        <v>41.78</v>
      </c>
      <c r="F13" s="75">
        <v>41.78</v>
      </c>
    </row>
    <row r="14" spans="1:6" x14ac:dyDescent="0.25">
      <c r="A14" s="146" t="s">
        <v>527</v>
      </c>
      <c r="B14" s="155">
        <v>16922</v>
      </c>
      <c r="C14" s="155"/>
      <c r="D14" s="155">
        <v>326</v>
      </c>
      <c r="E14" s="155">
        <v>3884</v>
      </c>
      <c r="F14" s="155"/>
    </row>
    <row r="15" spans="1:6" x14ac:dyDescent="0.25">
      <c r="A15" s="67" t="s">
        <v>524</v>
      </c>
      <c r="B15" s="75">
        <v>97</v>
      </c>
      <c r="C15" s="155"/>
      <c r="D15" s="75">
        <v>88</v>
      </c>
      <c r="E15" s="75">
        <v>95.56</v>
      </c>
      <c r="F15" s="155"/>
    </row>
    <row r="16" spans="1:6" x14ac:dyDescent="0.25">
      <c r="A16" s="67" t="s">
        <v>525</v>
      </c>
      <c r="B16" s="164">
        <v>45</v>
      </c>
      <c r="C16" s="156"/>
      <c r="D16" s="164">
        <v>27</v>
      </c>
      <c r="E16" s="164">
        <v>20.47</v>
      </c>
      <c r="F16" s="156"/>
    </row>
    <row r="17" spans="1:6" x14ac:dyDescent="0.25">
      <c r="A17" s="67" t="s">
        <v>526</v>
      </c>
      <c r="B17" s="164">
        <v>65.36</v>
      </c>
      <c r="C17" s="156"/>
      <c r="D17" s="164">
        <v>48.57</v>
      </c>
      <c r="E17" s="164">
        <v>63.47</v>
      </c>
      <c r="F17" s="156"/>
    </row>
    <row r="18" spans="1:6" x14ac:dyDescent="0.25">
      <c r="A18" s="146" t="s">
        <v>528</v>
      </c>
      <c r="B18" s="156"/>
      <c r="C18" s="156"/>
      <c r="D18" s="156"/>
      <c r="E18" s="156"/>
      <c r="F18" s="156"/>
    </row>
    <row r="19" spans="1:6" x14ac:dyDescent="0.25">
      <c r="A19" s="146" t="s">
        <v>529</v>
      </c>
      <c r="B19" s="164">
        <v>11.13</v>
      </c>
      <c r="C19" s="156"/>
      <c r="D19" s="164">
        <v>11.13</v>
      </c>
      <c r="E19" s="164">
        <v>11.13</v>
      </c>
      <c r="F19" s="164">
        <v>11.13</v>
      </c>
    </row>
    <row r="20" spans="1:6" x14ac:dyDescent="0.25">
      <c r="A20" s="146" t="s">
        <v>530</v>
      </c>
      <c r="B20" s="157">
        <v>0.16500000000000001</v>
      </c>
      <c r="C20" s="157"/>
      <c r="D20" s="157">
        <v>0.16500000000000001</v>
      </c>
      <c r="E20" s="157">
        <v>0.16500000000000001</v>
      </c>
      <c r="F20" s="157">
        <v>0.16500000000000001</v>
      </c>
    </row>
    <row r="21" spans="1:6" x14ac:dyDescent="0.25">
      <c r="A21" s="146" t="s">
        <v>531</v>
      </c>
      <c r="B21" s="157">
        <v>0.23749999999999999</v>
      </c>
      <c r="C21" s="157"/>
      <c r="D21" s="157">
        <v>0.23749999999999999</v>
      </c>
      <c r="E21" s="157">
        <v>0.23749999999999999</v>
      </c>
      <c r="F21" s="157">
        <v>0.23749999999999999</v>
      </c>
    </row>
    <row r="22" spans="1:6" x14ac:dyDescent="0.25">
      <c r="A22" s="146" t="s">
        <v>532</v>
      </c>
      <c r="B22" s="157">
        <v>5.7099999999999998E-2</v>
      </c>
      <c r="C22" s="157"/>
      <c r="D22" s="157">
        <v>0.22059999999999999</v>
      </c>
      <c r="E22" s="157">
        <v>0.2175</v>
      </c>
      <c r="F22" s="157" t="s">
        <v>646</v>
      </c>
    </row>
    <row r="23" spans="1:6" x14ac:dyDescent="0.25">
      <c r="A23" s="146" t="s">
        <v>533</v>
      </c>
      <c r="B23" s="165">
        <v>1.0120000000000001E-2</v>
      </c>
      <c r="C23" s="157"/>
      <c r="D23" s="165">
        <v>1.0120000000000001E-2</v>
      </c>
      <c r="E23" s="165">
        <v>1.0120000000000001E-2</v>
      </c>
      <c r="F23" s="165">
        <v>1.0120000000000001E-2</v>
      </c>
    </row>
    <row r="24" spans="1:6" x14ac:dyDescent="0.25">
      <c r="A24" s="146" t="s">
        <v>534</v>
      </c>
      <c r="B24" s="150">
        <v>52.29</v>
      </c>
      <c r="C24" s="150"/>
      <c r="D24" s="150">
        <v>38.869999999999997</v>
      </c>
      <c r="E24" s="150">
        <v>50.77</v>
      </c>
      <c r="F24" s="166">
        <v>0</v>
      </c>
    </row>
    <row r="25" spans="1:6" x14ac:dyDescent="0.25">
      <c r="A25" s="146" t="s">
        <v>535</v>
      </c>
      <c r="B25" s="166">
        <v>28.3</v>
      </c>
      <c r="C25" s="150"/>
      <c r="D25" s="166">
        <v>40.11</v>
      </c>
      <c r="E25" s="150">
        <v>29.89</v>
      </c>
      <c r="F25" s="166">
        <v>0</v>
      </c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536</v>
      </c>
      <c r="B27" s="149"/>
      <c r="C27" s="149"/>
      <c r="D27" s="149"/>
      <c r="E27" s="149"/>
      <c r="F27" s="149"/>
    </row>
    <row r="28" spans="1:6" x14ac:dyDescent="0.25">
      <c r="A28" s="146" t="s">
        <v>537</v>
      </c>
      <c r="B28" s="91">
        <v>4149879746.6100001</v>
      </c>
      <c r="C28" s="91"/>
      <c r="D28" s="91">
        <v>4149879746.6100001</v>
      </c>
      <c r="E28" s="91">
        <v>4149879746.6100001</v>
      </c>
      <c r="F28" s="91">
        <v>4149879746.6100001</v>
      </c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538</v>
      </c>
      <c r="B30" s="53"/>
      <c r="C30" s="53"/>
      <c r="D30" s="53"/>
      <c r="E30" s="53"/>
      <c r="F30" s="53"/>
    </row>
    <row r="31" spans="1:6" x14ac:dyDescent="0.25">
      <c r="A31" s="154" t="s">
        <v>523</v>
      </c>
      <c r="B31" s="91">
        <v>10007776478.870001</v>
      </c>
      <c r="C31" s="91"/>
      <c r="D31" s="91">
        <v>10007776478.870001</v>
      </c>
      <c r="E31" s="91">
        <v>10007776478.870001</v>
      </c>
      <c r="F31" s="91">
        <v>10007776478.870001</v>
      </c>
    </row>
    <row r="32" spans="1:6" x14ac:dyDescent="0.25">
      <c r="A32" s="154" t="s">
        <v>527</v>
      </c>
      <c r="B32" s="91">
        <v>2881323946.6799998</v>
      </c>
      <c r="C32" s="91"/>
      <c r="D32" s="91">
        <v>24635375.52</v>
      </c>
      <c r="E32" s="91">
        <v>64162146</v>
      </c>
      <c r="F32" s="91">
        <v>0</v>
      </c>
    </row>
    <row r="33" spans="1:6" x14ac:dyDescent="0.25">
      <c r="A33" s="154" t="s">
        <v>539</v>
      </c>
      <c r="B33" s="91">
        <v>0</v>
      </c>
      <c r="C33" s="91"/>
      <c r="D33" s="91">
        <v>0</v>
      </c>
      <c r="E33" s="91">
        <v>346871561.75999999</v>
      </c>
      <c r="F33" s="91">
        <v>0</v>
      </c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540</v>
      </c>
      <c r="B35" s="53"/>
      <c r="C35" s="53"/>
      <c r="D35" s="53"/>
      <c r="E35" s="53"/>
      <c r="F35" s="53"/>
    </row>
    <row r="36" spans="1:6" x14ac:dyDescent="0.25">
      <c r="A36" s="154" t="s">
        <v>541</v>
      </c>
      <c r="B36" s="91">
        <v>61631.12</v>
      </c>
      <c r="C36" s="53"/>
      <c r="D36" s="91">
        <v>34962.44</v>
      </c>
      <c r="E36" s="53">
        <v>55167.360000000001</v>
      </c>
      <c r="F36" s="166">
        <v>0</v>
      </c>
    </row>
    <row r="37" spans="1:6" x14ac:dyDescent="0.25">
      <c r="A37" s="154" t="s">
        <v>542</v>
      </c>
      <c r="B37" s="91">
        <v>6230.86</v>
      </c>
      <c r="C37" s="53"/>
      <c r="D37" s="91">
        <v>6259.54</v>
      </c>
      <c r="E37" s="53">
        <v>6232.16</v>
      </c>
      <c r="F37" s="166">
        <v>0</v>
      </c>
    </row>
    <row r="38" spans="1:6" x14ac:dyDescent="0.25">
      <c r="A38" s="154" t="s">
        <v>543</v>
      </c>
      <c r="B38" s="91">
        <v>14189.24</v>
      </c>
      <c r="C38" s="53"/>
      <c r="D38" s="91">
        <v>6297.39</v>
      </c>
      <c r="E38" s="53">
        <v>8818.9500000000007</v>
      </c>
      <c r="F38" s="166">
        <v>0</v>
      </c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544</v>
      </c>
      <c r="B40" s="91">
        <v>37980841525.919998</v>
      </c>
      <c r="C40" s="53"/>
      <c r="D40" s="91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545</v>
      </c>
      <c r="B42" s="53"/>
      <c r="C42" s="53"/>
      <c r="D42" s="53"/>
      <c r="E42" s="53"/>
      <c r="F42" s="53"/>
    </row>
    <row r="43" spans="1:6" x14ac:dyDescent="0.25">
      <c r="A43" s="154" t="s">
        <v>546</v>
      </c>
      <c r="B43" s="91">
        <v>45472416115.489998</v>
      </c>
      <c r="C43" s="91"/>
      <c r="D43" s="91">
        <v>369293810.75999999</v>
      </c>
      <c r="E43" s="91">
        <v>838211545.13</v>
      </c>
      <c r="F43" s="91">
        <v>5451945729.6499996</v>
      </c>
    </row>
    <row r="44" spans="1:6" x14ac:dyDescent="0.25">
      <c r="A44" s="154" t="s">
        <v>547</v>
      </c>
      <c r="B44" s="91">
        <v>53817832171.25</v>
      </c>
      <c r="C44" s="91"/>
      <c r="D44" s="91">
        <v>2020111941.3499999</v>
      </c>
      <c r="E44" s="91">
        <v>8160713366.71</v>
      </c>
      <c r="F44" s="91">
        <v>5039769487.4899998</v>
      </c>
    </row>
    <row r="45" spans="1:6" x14ac:dyDescent="0.25">
      <c r="A45" s="154" t="s">
        <v>548</v>
      </c>
      <c r="B45" s="91">
        <v>15192725163.17</v>
      </c>
      <c r="C45" s="91"/>
      <c r="D45" s="91">
        <v>3783851390.21</v>
      </c>
      <c r="E45" s="91">
        <v>6106288866.3999996</v>
      </c>
      <c r="F45" s="91">
        <v>6245461988.4700003</v>
      </c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549</v>
      </c>
      <c r="B47" s="53"/>
      <c r="C47" s="53"/>
      <c r="D47" s="53"/>
      <c r="E47" s="53"/>
      <c r="F47" s="53"/>
    </row>
    <row r="48" spans="1:6" x14ac:dyDescent="0.25">
      <c r="A48" s="154" t="s">
        <v>547</v>
      </c>
      <c r="B48" s="91">
        <v>13990882718.02</v>
      </c>
      <c r="C48" s="91"/>
      <c r="D48" s="91">
        <v>336688609.61000001</v>
      </c>
      <c r="E48" s="91">
        <v>1268028887.05</v>
      </c>
      <c r="F48" s="91">
        <v>1478376372.77</v>
      </c>
    </row>
    <row r="49" spans="1:6" x14ac:dyDescent="0.25">
      <c r="A49" s="154" t="s">
        <v>548</v>
      </c>
      <c r="B49" s="91">
        <v>14026186757.610001</v>
      </c>
      <c r="C49" s="91"/>
      <c r="D49" s="91">
        <v>3493317077.2199998</v>
      </c>
      <c r="E49" s="91">
        <v>5637431541.4899998</v>
      </c>
      <c r="F49" s="91">
        <v>5765918575.96</v>
      </c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550</v>
      </c>
      <c r="B51" s="53"/>
      <c r="C51" s="53"/>
      <c r="D51" s="53"/>
      <c r="E51" s="53"/>
      <c r="F51" s="53"/>
    </row>
    <row r="52" spans="1:6" x14ac:dyDescent="0.25">
      <c r="A52" s="154" t="s">
        <v>547</v>
      </c>
      <c r="B52" s="91">
        <v>20138391791.09</v>
      </c>
      <c r="C52" s="91"/>
      <c r="D52" s="91">
        <v>484627544.13999999</v>
      </c>
      <c r="E52" s="91">
        <v>1825193094.99</v>
      </c>
      <c r="F52" s="91">
        <v>2127965991.1099999</v>
      </c>
    </row>
    <row r="53" spans="1:6" x14ac:dyDescent="0.25">
      <c r="A53" s="154" t="s">
        <v>548</v>
      </c>
      <c r="B53" s="91">
        <v>20189208211.709999</v>
      </c>
      <c r="C53" s="91"/>
      <c r="D53" s="91">
        <v>5028259429.3400002</v>
      </c>
      <c r="E53" s="91">
        <v>8114484794.5600004</v>
      </c>
      <c r="F53" s="91">
        <v>8299428253.2799997</v>
      </c>
    </row>
    <row r="54" spans="1:6" x14ac:dyDescent="0.25">
      <c r="A54" s="154" t="s">
        <v>551</v>
      </c>
      <c r="B54" s="91">
        <v>0</v>
      </c>
      <c r="C54" s="91"/>
      <c r="D54" s="91">
        <v>0</v>
      </c>
      <c r="E54" s="91">
        <v>0</v>
      </c>
      <c r="F54" s="91">
        <v>0</v>
      </c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552</v>
      </c>
      <c r="B56" s="53"/>
      <c r="C56" s="53"/>
      <c r="D56" s="53"/>
      <c r="E56" s="53"/>
      <c r="F56" s="53"/>
    </row>
    <row r="57" spans="1:6" x14ac:dyDescent="0.25">
      <c r="A57" s="154" t="s">
        <v>547</v>
      </c>
      <c r="B57" s="91">
        <v>-27180132251.700001</v>
      </c>
      <c r="C57" s="91"/>
      <c r="D57" s="91">
        <v>-1568089598.3599999</v>
      </c>
      <c r="E57" s="91">
        <v>-5905702929.8000002</v>
      </c>
      <c r="F57" s="91">
        <v>-6885372853.25</v>
      </c>
    </row>
    <row r="58" spans="1:6" x14ac:dyDescent="0.25">
      <c r="A58" s="154" t="s">
        <v>548</v>
      </c>
      <c r="B58" s="91">
        <v>19022669806.150002</v>
      </c>
      <c r="C58" s="91"/>
      <c r="D58" s="91">
        <v>4737725116.3500004</v>
      </c>
      <c r="E58" s="91">
        <v>7645627469.6499996</v>
      </c>
      <c r="F58" s="91">
        <v>7819884840.7700005</v>
      </c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553</v>
      </c>
      <c r="B60" s="53"/>
      <c r="C60" s="53"/>
      <c r="D60" s="53"/>
      <c r="E60" s="53"/>
      <c r="F60" s="53"/>
    </row>
    <row r="61" spans="1:6" x14ac:dyDescent="0.25">
      <c r="A61" s="154" t="s">
        <v>554</v>
      </c>
      <c r="B61" s="141">
        <v>2095</v>
      </c>
      <c r="C61" s="141"/>
      <c r="D61" s="141">
        <v>2095</v>
      </c>
      <c r="E61" s="141">
        <v>2095</v>
      </c>
      <c r="F61" s="141">
        <v>2095</v>
      </c>
    </row>
    <row r="62" spans="1:6" x14ac:dyDescent="0.25">
      <c r="A62" s="154" t="s">
        <v>555</v>
      </c>
      <c r="B62" s="158">
        <v>0.04</v>
      </c>
      <c r="C62" s="158"/>
      <c r="D62" s="158">
        <v>0.04</v>
      </c>
      <c r="E62" s="158">
        <v>0.04</v>
      </c>
      <c r="F62" s="158">
        <v>0.04</v>
      </c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556</v>
      </c>
      <c r="B64" s="141"/>
      <c r="C64" s="141"/>
      <c r="D64" s="141"/>
      <c r="E64" s="141"/>
      <c r="F64" s="141"/>
    </row>
    <row r="65" spans="1:6" x14ac:dyDescent="0.25">
      <c r="A65" s="154" t="s">
        <v>557</v>
      </c>
      <c r="B65" s="141">
        <v>2024</v>
      </c>
      <c r="C65" s="141"/>
      <c r="D65" s="141">
        <v>2024</v>
      </c>
      <c r="E65" s="141">
        <v>2024</v>
      </c>
      <c r="F65" s="141">
        <v>2024</v>
      </c>
    </row>
    <row r="66" spans="1:6" ht="45" x14ac:dyDescent="0.25">
      <c r="A66" s="154" t="s">
        <v>558</v>
      </c>
      <c r="B66" s="142" t="s">
        <v>647</v>
      </c>
      <c r="C66" s="53"/>
      <c r="D66" s="142" t="s">
        <v>647</v>
      </c>
      <c r="E66" s="142" t="s">
        <v>647</v>
      </c>
      <c r="F66" s="142" t="s">
        <v>647</v>
      </c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disablePrompts="1" count="1">
    <dataValidation type="decimal" allowBlank="1" showInputMessage="1" showErrorMessage="1" sqref="B5:F5 B16:F27 F36:F38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98" t="s">
        <v>455</v>
      </c>
      <c r="B1" s="198"/>
      <c r="C1" s="198"/>
      <c r="D1" s="198"/>
      <c r="E1" s="198"/>
      <c r="F1" s="198"/>
      <c r="G1" s="198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456</v>
      </c>
      <c r="B3" s="132"/>
      <c r="C3" s="132"/>
      <c r="D3" s="132"/>
      <c r="E3" s="132"/>
      <c r="F3" s="132"/>
      <c r="G3" s="133"/>
    </row>
    <row r="4" spans="1:7" x14ac:dyDescent="0.25">
      <c r="A4" s="131" t="s">
        <v>3</v>
      </c>
      <c r="B4" s="132"/>
      <c r="C4" s="132"/>
      <c r="D4" s="132"/>
      <c r="E4" s="132"/>
      <c r="F4" s="132"/>
      <c r="G4" s="133"/>
    </row>
    <row r="5" spans="1:7" x14ac:dyDescent="0.25">
      <c r="A5" s="131" t="s">
        <v>457</v>
      </c>
      <c r="B5" s="132"/>
      <c r="C5" s="132"/>
      <c r="D5" s="132"/>
      <c r="E5" s="132"/>
      <c r="F5" s="132"/>
      <c r="G5" s="133"/>
    </row>
    <row r="6" spans="1:7" x14ac:dyDescent="0.25">
      <c r="A6" s="196" t="s">
        <v>501</v>
      </c>
      <c r="B6" s="36">
        <v>2022</v>
      </c>
      <c r="C6" s="196">
        <f>+B6+1</f>
        <v>2023</v>
      </c>
      <c r="D6" s="196">
        <f>+C6+1</f>
        <v>2024</v>
      </c>
      <c r="E6" s="196">
        <f>+D6+1</f>
        <v>2025</v>
      </c>
      <c r="F6" s="196">
        <f>+E6+1</f>
        <v>2026</v>
      </c>
      <c r="G6" s="196">
        <f>+F6+1</f>
        <v>2027</v>
      </c>
    </row>
    <row r="7" spans="1:7" ht="83.25" customHeight="1" x14ac:dyDescent="0.25">
      <c r="A7" s="197"/>
      <c r="B7" s="70" t="s">
        <v>559</v>
      </c>
      <c r="C7" s="197"/>
      <c r="D7" s="197"/>
      <c r="E7" s="197"/>
      <c r="F7" s="197"/>
      <c r="G7" s="197"/>
    </row>
    <row r="8" spans="1:7" ht="30" x14ac:dyDescent="0.25">
      <c r="A8" s="71" t="s">
        <v>502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560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561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562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563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564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503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565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566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567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504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568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482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301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569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9" t="s">
        <v>484</v>
      </c>
      <c r="B1" s="199"/>
      <c r="C1" s="199"/>
      <c r="D1" s="199"/>
      <c r="E1" s="199"/>
      <c r="F1" s="199"/>
      <c r="G1" s="199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485</v>
      </c>
      <c r="B3" s="114"/>
      <c r="C3" s="114"/>
      <c r="D3" s="114"/>
      <c r="E3" s="114"/>
      <c r="F3" s="114"/>
      <c r="G3" s="115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13" t="s">
        <v>457</v>
      </c>
      <c r="B5" s="114"/>
      <c r="C5" s="114"/>
      <c r="D5" s="114"/>
      <c r="E5" s="114"/>
      <c r="F5" s="114"/>
      <c r="G5" s="115"/>
    </row>
    <row r="6" spans="1:7" x14ac:dyDescent="0.25">
      <c r="A6" s="200" t="s">
        <v>570</v>
      </c>
      <c r="B6" s="36">
        <v>2022</v>
      </c>
      <c r="C6" s="196">
        <f>+B6+1</f>
        <v>2023</v>
      </c>
      <c r="D6" s="196">
        <f>+C6+1</f>
        <v>2024</v>
      </c>
      <c r="E6" s="196">
        <f>+D6+1</f>
        <v>2025</v>
      </c>
      <c r="F6" s="196">
        <f>+E6+1</f>
        <v>2026</v>
      </c>
      <c r="G6" s="196">
        <f>+F6+1</f>
        <v>2027</v>
      </c>
    </row>
    <row r="7" spans="1:7" ht="57.75" customHeight="1" x14ac:dyDescent="0.25">
      <c r="A7" s="201"/>
      <c r="B7" s="37" t="s">
        <v>559</v>
      </c>
      <c r="C7" s="197"/>
      <c r="D7" s="197"/>
      <c r="E7" s="197"/>
      <c r="F7" s="197"/>
      <c r="G7" s="197"/>
    </row>
    <row r="8" spans="1:7" x14ac:dyDescent="0.25">
      <c r="A8" s="26" t="s">
        <v>486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489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490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573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492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493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495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496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489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490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573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492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495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498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9" t="s">
        <v>499</v>
      </c>
      <c r="B1" s="199"/>
      <c r="C1" s="199"/>
      <c r="D1" s="199"/>
      <c r="E1" s="199"/>
      <c r="F1" s="199"/>
      <c r="G1" s="199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500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203" t="s">
        <v>501</v>
      </c>
      <c r="B5" s="204">
        <v>2017</v>
      </c>
      <c r="C5" s="204">
        <f>+B5+1</f>
        <v>2018</v>
      </c>
      <c r="D5" s="204">
        <f>+C5+1</f>
        <v>2019</v>
      </c>
      <c r="E5" s="204">
        <f>+D5+1</f>
        <v>2020</v>
      </c>
      <c r="F5" s="204">
        <f>+E5+1</f>
        <v>2021</v>
      </c>
      <c r="G5" s="36">
        <f>+F5+1</f>
        <v>2022</v>
      </c>
    </row>
    <row r="6" spans="1:7" ht="32.25" x14ac:dyDescent="0.25">
      <c r="A6" s="180"/>
      <c r="B6" s="205"/>
      <c r="C6" s="205"/>
      <c r="D6" s="205"/>
      <c r="E6" s="205"/>
      <c r="F6" s="205"/>
      <c r="G6" s="37" t="s">
        <v>574</v>
      </c>
    </row>
    <row r="7" spans="1:7" x14ac:dyDescent="0.25">
      <c r="A7" s="62" t="s">
        <v>502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575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576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462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463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577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578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466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467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579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469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580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581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503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582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583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476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477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584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504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297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505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482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585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483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02" t="s">
        <v>586</v>
      </c>
      <c r="B39" s="202"/>
      <c r="C39" s="202"/>
      <c r="D39" s="202"/>
      <c r="E39" s="202"/>
      <c r="F39" s="202"/>
      <c r="G39" s="202"/>
    </row>
    <row r="40" spans="1:7" x14ac:dyDescent="0.25">
      <c r="A40" s="202" t="s">
        <v>587</v>
      </c>
      <c r="B40" s="202"/>
      <c r="C40" s="202"/>
      <c r="D40" s="202"/>
      <c r="E40" s="202"/>
      <c r="F40" s="202"/>
      <c r="G40" s="20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9" t="s">
        <v>508</v>
      </c>
      <c r="B1" s="199"/>
      <c r="C1" s="199"/>
      <c r="D1" s="199"/>
      <c r="E1" s="199"/>
      <c r="F1" s="199"/>
      <c r="G1" s="199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509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206" t="s">
        <v>570</v>
      </c>
      <c r="B5" s="204">
        <v>2017</v>
      </c>
      <c r="C5" s="204">
        <f>+B5+1</f>
        <v>2018</v>
      </c>
      <c r="D5" s="204">
        <f>+C5+1</f>
        <v>2019</v>
      </c>
      <c r="E5" s="204">
        <f>+D5+1</f>
        <v>2020</v>
      </c>
      <c r="F5" s="204">
        <f>+E5+1</f>
        <v>2021</v>
      </c>
      <c r="G5" s="36">
        <v>2022</v>
      </c>
    </row>
    <row r="6" spans="1:7" ht="48.75" customHeight="1" x14ac:dyDescent="0.25">
      <c r="A6" s="207"/>
      <c r="B6" s="205"/>
      <c r="C6" s="205"/>
      <c r="D6" s="205"/>
      <c r="E6" s="205"/>
      <c r="F6" s="205"/>
      <c r="G6" s="37" t="s">
        <v>588</v>
      </c>
    </row>
    <row r="7" spans="1:7" x14ac:dyDescent="0.25">
      <c r="A7" s="26" t="s">
        <v>486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571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572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489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490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492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493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494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496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571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572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489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490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492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493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497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495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589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02" t="s">
        <v>586</v>
      </c>
      <c r="B32" s="202"/>
      <c r="C32" s="202"/>
      <c r="D32" s="202"/>
      <c r="E32" s="202"/>
      <c r="F32" s="202"/>
      <c r="G32" s="202"/>
    </row>
    <row r="33" spans="1:7" x14ac:dyDescent="0.25">
      <c r="A33" s="202" t="s">
        <v>587</v>
      </c>
      <c r="B33" s="202"/>
      <c r="C33" s="202"/>
      <c r="D33" s="202"/>
      <c r="E33" s="202"/>
      <c r="F33" s="202"/>
      <c r="G33" s="20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08" t="s">
        <v>512</v>
      </c>
      <c r="B1" s="208"/>
      <c r="C1" s="208"/>
      <c r="D1" s="208"/>
      <c r="E1" s="208"/>
      <c r="F1" s="208"/>
    </row>
    <row r="2" spans="1:6" ht="20.100000000000001" customHeight="1" x14ac:dyDescent="0.25">
      <c r="A2" s="110" t="str">
        <f>'Formato 1'!A2</f>
        <v>Poder Legislativo del Estado de Guanajuato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513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514</v>
      </c>
      <c r="C4" s="121" t="s">
        <v>515</v>
      </c>
      <c r="D4" s="121" t="s">
        <v>516</v>
      </c>
      <c r="E4" s="121" t="s">
        <v>517</v>
      </c>
      <c r="F4" s="121" t="s">
        <v>518</v>
      </c>
    </row>
    <row r="5" spans="1:6" ht="12.75" customHeight="1" x14ac:dyDescent="0.25">
      <c r="A5" s="18" t="s">
        <v>519</v>
      </c>
      <c r="B5" s="53"/>
      <c r="C5" s="53"/>
      <c r="D5" s="53"/>
      <c r="E5" s="53"/>
      <c r="F5" s="53"/>
    </row>
    <row r="6" spans="1:6" ht="30" x14ac:dyDescent="0.25">
      <c r="A6" s="59" t="s">
        <v>520</v>
      </c>
      <c r="B6" s="60"/>
      <c r="C6" s="60"/>
      <c r="D6" s="60"/>
      <c r="E6" s="60"/>
      <c r="F6" s="60"/>
    </row>
    <row r="7" spans="1:6" ht="15" x14ac:dyDescent="0.25">
      <c r="A7" s="59" t="s">
        <v>521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522</v>
      </c>
      <c r="B9" s="45"/>
      <c r="C9" s="45"/>
      <c r="D9" s="45"/>
      <c r="E9" s="45"/>
      <c r="F9" s="45"/>
    </row>
    <row r="10" spans="1:6" ht="15" x14ac:dyDescent="0.25">
      <c r="A10" s="59" t="s">
        <v>523</v>
      </c>
      <c r="B10" s="60"/>
      <c r="C10" s="60"/>
      <c r="D10" s="60"/>
      <c r="E10" s="60"/>
      <c r="F10" s="60"/>
    </row>
    <row r="11" spans="1:6" ht="15" x14ac:dyDescent="0.25">
      <c r="A11" s="80" t="s">
        <v>524</v>
      </c>
      <c r="B11" s="60"/>
      <c r="C11" s="60"/>
      <c r="D11" s="60"/>
      <c r="E11" s="60"/>
      <c r="F11" s="60"/>
    </row>
    <row r="12" spans="1:6" ht="15" x14ac:dyDescent="0.25">
      <c r="A12" s="80" t="s">
        <v>525</v>
      </c>
      <c r="B12" s="60"/>
      <c r="C12" s="60"/>
      <c r="D12" s="60"/>
      <c r="E12" s="60"/>
      <c r="F12" s="60"/>
    </row>
    <row r="13" spans="1:6" ht="15" x14ac:dyDescent="0.25">
      <c r="A13" s="80" t="s">
        <v>526</v>
      </c>
      <c r="B13" s="60"/>
      <c r="C13" s="60"/>
      <c r="D13" s="60"/>
      <c r="E13" s="60"/>
      <c r="F13" s="60"/>
    </row>
    <row r="14" spans="1:6" ht="15" x14ac:dyDescent="0.25">
      <c r="A14" s="59" t="s">
        <v>527</v>
      </c>
      <c r="B14" s="60"/>
      <c r="C14" s="60"/>
      <c r="D14" s="60"/>
      <c r="E14" s="60"/>
      <c r="F14" s="60"/>
    </row>
    <row r="15" spans="1:6" ht="15" x14ac:dyDescent="0.25">
      <c r="A15" s="80" t="s">
        <v>524</v>
      </c>
      <c r="B15" s="60"/>
      <c r="C15" s="60"/>
      <c r="D15" s="60"/>
      <c r="E15" s="60"/>
      <c r="F15" s="60"/>
    </row>
    <row r="16" spans="1:6" ht="15" x14ac:dyDescent="0.25">
      <c r="A16" s="80" t="s">
        <v>525</v>
      </c>
      <c r="B16" s="60"/>
      <c r="C16" s="60"/>
      <c r="D16" s="60"/>
      <c r="E16" s="60"/>
      <c r="F16" s="60"/>
    </row>
    <row r="17" spans="1:6" ht="15" x14ac:dyDescent="0.25">
      <c r="A17" s="80" t="s">
        <v>526</v>
      </c>
      <c r="B17" s="60"/>
      <c r="C17" s="60"/>
      <c r="D17" s="60"/>
      <c r="E17" s="60"/>
      <c r="F17" s="60"/>
    </row>
    <row r="18" spans="1:6" ht="15" x14ac:dyDescent="0.25">
      <c r="A18" s="59" t="s">
        <v>528</v>
      </c>
      <c r="B18" s="122"/>
      <c r="C18" s="60"/>
      <c r="D18" s="60"/>
      <c r="E18" s="60"/>
      <c r="F18" s="60"/>
    </row>
    <row r="19" spans="1:6" ht="15" x14ac:dyDescent="0.25">
      <c r="A19" s="59" t="s">
        <v>529</v>
      </c>
      <c r="B19" s="60"/>
      <c r="C19" s="60"/>
      <c r="D19" s="60"/>
      <c r="E19" s="60"/>
      <c r="F19" s="60"/>
    </row>
    <row r="20" spans="1:6" ht="30" x14ac:dyDescent="0.25">
      <c r="A20" s="59" t="s">
        <v>530</v>
      </c>
      <c r="B20" s="123"/>
      <c r="C20" s="123"/>
      <c r="D20" s="123"/>
      <c r="E20" s="123"/>
      <c r="F20" s="123"/>
    </row>
    <row r="21" spans="1:6" ht="30" x14ac:dyDescent="0.25">
      <c r="A21" s="59" t="s">
        <v>531</v>
      </c>
      <c r="B21" s="123"/>
      <c r="C21" s="123"/>
      <c r="D21" s="123"/>
      <c r="E21" s="123"/>
      <c r="F21" s="123"/>
    </row>
    <row r="22" spans="1:6" ht="30" x14ac:dyDescent="0.25">
      <c r="A22" s="59" t="s">
        <v>532</v>
      </c>
      <c r="B22" s="123"/>
      <c r="C22" s="123"/>
      <c r="D22" s="123"/>
      <c r="E22" s="123"/>
      <c r="F22" s="123"/>
    </row>
    <row r="23" spans="1:6" ht="15" x14ac:dyDescent="0.25">
      <c r="A23" s="59" t="s">
        <v>533</v>
      </c>
      <c r="B23" s="123"/>
      <c r="C23" s="123"/>
      <c r="D23" s="123"/>
      <c r="E23" s="123"/>
      <c r="F23" s="123"/>
    </row>
    <row r="24" spans="1:6" ht="15" x14ac:dyDescent="0.25">
      <c r="A24" s="59" t="s">
        <v>534</v>
      </c>
      <c r="B24" s="124"/>
      <c r="C24" s="60"/>
      <c r="D24" s="60"/>
      <c r="E24" s="60"/>
      <c r="F24" s="60"/>
    </row>
    <row r="25" spans="1:6" ht="15" x14ac:dyDescent="0.25">
      <c r="A25" s="59" t="s">
        <v>535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536</v>
      </c>
      <c r="B27" s="45"/>
      <c r="C27" s="45"/>
      <c r="D27" s="45"/>
      <c r="E27" s="45"/>
      <c r="F27" s="45"/>
    </row>
    <row r="28" spans="1:6" ht="15" x14ac:dyDescent="0.25">
      <c r="A28" s="59" t="s">
        <v>537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538</v>
      </c>
      <c r="B30" s="45"/>
      <c r="C30" s="45"/>
      <c r="D30" s="45"/>
      <c r="E30" s="45"/>
      <c r="F30" s="45"/>
    </row>
    <row r="31" spans="1:6" ht="15" x14ac:dyDescent="0.25">
      <c r="A31" s="59" t="s">
        <v>523</v>
      </c>
      <c r="B31" s="60"/>
      <c r="C31" s="60"/>
      <c r="D31" s="60"/>
      <c r="E31" s="60"/>
      <c r="F31" s="60"/>
    </row>
    <row r="32" spans="1:6" ht="15" x14ac:dyDescent="0.25">
      <c r="A32" s="59" t="s">
        <v>527</v>
      </c>
      <c r="B32" s="60"/>
      <c r="C32" s="60"/>
      <c r="D32" s="60"/>
      <c r="E32" s="60"/>
      <c r="F32" s="60"/>
    </row>
    <row r="33" spans="1:6" ht="15" x14ac:dyDescent="0.25">
      <c r="A33" s="59" t="s">
        <v>539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540</v>
      </c>
      <c r="B35" s="45"/>
      <c r="C35" s="45"/>
      <c r="D35" s="45"/>
      <c r="E35" s="45"/>
      <c r="F35" s="45"/>
    </row>
    <row r="36" spans="1:6" ht="15" x14ac:dyDescent="0.25">
      <c r="A36" s="59" t="s">
        <v>541</v>
      </c>
      <c r="B36" s="60"/>
      <c r="C36" s="60"/>
      <c r="D36" s="60"/>
      <c r="E36" s="60"/>
      <c r="F36" s="60"/>
    </row>
    <row r="37" spans="1:6" ht="15" x14ac:dyDescent="0.25">
      <c r="A37" s="59" t="s">
        <v>542</v>
      </c>
      <c r="B37" s="60"/>
      <c r="C37" s="60"/>
      <c r="D37" s="60"/>
      <c r="E37" s="60"/>
      <c r="F37" s="60"/>
    </row>
    <row r="38" spans="1:6" ht="15" x14ac:dyDescent="0.25">
      <c r="A38" s="59" t="s">
        <v>543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544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545</v>
      </c>
      <c r="B42" s="45"/>
      <c r="C42" s="45"/>
      <c r="D42" s="45"/>
      <c r="E42" s="45"/>
      <c r="F42" s="45"/>
    </row>
    <row r="43" spans="1:6" ht="15" x14ac:dyDescent="0.25">
      <c r="A43" s="59" t="s">
        <v>546</v>
      </c>
      <c r="B43" s="60"/>
      <c r="C43" s="60"/>
      <c r="D43" s="60"/>
      <c r="E43" s="60"/>
      <c r="F43" s="60"/>
    </row>
    <row r="44" spans="1:6" ht="15" x14ac:dyDescent="0.25">
      <c r="A44" s="59" t="s">
        <v>547</v>
      </c>
      <c r="B44" s="60"/>
      <c r="C44" s="60"/>
      <c r="D44" s="60"/>
      <c r="E44" s="60"/>
      <c r="F44" s="60"/>
    </row>
    <row r="45" spans="1:6" ht="15" x14ac:dyDescent="0.25">
      <c r="A45" s="59" t="s">
        <v>548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549</v>
      </c>
      <c r="B47" s="45"/>
      <c r="C47" s="45"/>
      <c r="D47" s="45"/>
      <c r="E47" s="45"/>
      <c r="F47" s="45"/>
    </row>
    <row r="48" spans="1:6" ht="15" x14ac:dyDescent="0.25">
      <c r="A48" s="59" t="s">
        <v>547</v>
      </c>
      <c r="B48" s="123"/>
      <c r="C48" s="123"/>
      <c r="D48" s="123"/>
      <c r="E48" s="123"/>
      <c r="F48" s="123"/>
    </row>
    <row r="49" spans="1:6" ht="15" x14ac:dyDescent="0.25">
      <c r="A49" s="59" t="s">
        <v>548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550</v>
      </c>
      <c r="B51" s="45"/>
      <c r="C51" s="45"/>
      <c r="D51" s="45"/>
      <c r="E51" s="45"/>
      <c r="F51" s="45"/>
    </row>
    <row r="52" spans="1:6" ht="15" x14ac:dyDescent="0.25">
      <c r="A52" s="59" t="s">
        <v>547</v>
      </c>
      <c r="B52" s="60"/>
      <c r="C52" s="60"/>
      <c r="D52" s="60"/>
      <c r="E52" s="60"/>
      <c r="F52" s="60"/>
    </row>
    <row r="53" spans="1:6" ht="15" x14ac:dyDescent="0.25">
      <c r="A53" s="59" t="s">
        <v>548</v>
      </c>
      <c r="B53" s="60"/>
      <c r="C53" s="60"/>
      <c r="D53" s="60"/>
      <c r="E53" s="60"/>
      <c r="F53" s="60"/>
    </row>
    <row r="54" spans="1:6" ht="15" x14ac:dyDescent="0.25">
      <c r="A54" s="59" t="s">
        <v>551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552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547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548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553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554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555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556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557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558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72" t="s">
        <v>125</v>
      </c>
      <c r="B1" s="173"/>
      <c r="C1" s="173"/>
      <c r="D1" s="173"/>
      <c r="E1" s="173"/>
      <c r="F1" s="173"/>
      <c r="G1" s="173"/>
      <c r="H1" s="174"/>
    </row>
    <row r="2" spans="1:8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126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31 de Marzo de 2025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135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136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137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138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139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140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141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142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143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144</v>
      </c>
      <c r="B18" s="161">
        <v>51007806.810000002</v>
      </c>
      <c r="C18" s="108"/>
      <c r="D18" s="108"/>
      <c r="E18" s="108"/>
      <c r="F18" s="169">
        <v>31557767.300000001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145</v>
      </c>
      <c r="B20" s="4">
        <f t="shared" ref="B20:H20" si="3">B8+B18</f>
        <v>51007806.810000002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31557767.300000001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151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154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75" t="s">
        <v>155</v>
      </c>
      <c r="B33" s="175"/>
      <c r="C33" s="175"/>
      <c r="D33" s="175"/>
      <c r="E33" s="175"/>
      <c r="F33" s="175"/>
      <c r="G33" s="175"/>
      <c r="H33" s="175"/>
    </row>
    <row r="34" spans="1:8" ht="14.45" customHeight="1" x14ac:dyDescent="0.25">
      <c r="A34" s="175"/>
      <c r="B34" s="175"/>
      <c r="C34" s="175"/>
      <c r="D34" s="175"/>
      <c r="E34" s="175"/>
      <c r="F34" s="175"/>
      <c r="G34" s="175"/>
      <c r="H34" s="175"/>
    </row>
    <row r="35" spans="1:8" ht="14.45" customHeight="1" x14ac:dyDescent="0.25">
      <c r="A35" s="175"/>
      <c r="B35" s="175"/>
      <c r="C35" s="175"/>
      <c r="D35" s="175"/>
      <c r="E35" s="175"/>
      <c r="F35" s="175"/>
      <c r="G35" s="175"/>
      <c r="H35" s="175"/>
    </row>
    <row r="36" spans="1:8" ht="14.45" customHeight="1" x14ac:dyDescent="0.25">
      <c r="A36" s="175"/>
      <c r="B36" s="175"/>
      <c r="C36" s="175"/>
      <c r="D36" s="175"/>
      <c r="E36" s="175"/>
      <c r="F36" s="175"/>
      <c r="G36" s="175"/>
      <c r="H36" s="175"/>
    </row>
    <row r="37" spans="1:8" ht="14.45" customHeight="1" x14ac:dyDescent="0.25">
      <c r="A37" s="175"/>
      <c r="B37" s="175"/>
      <c r="C37" s="175"/>
      <c r="D37" s="175"/>
      <c r="E37" s="175"/>
      <c r="F37" s="175"/>
      <c r="G37" s="175"/>
      <c r="H37" s="175"/>
    </row>
    <row r="38" spans="1:8" x14ac:dyDescent="0.25">
      <c r="A38" s="61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163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164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165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154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3"/>
  <sheetViews>
    <sheetView showGridLines="0" tabSelected="1" zoomScale="75" zoomScaleNormal="75" workbookViewId="0">
      <selection sqref="A1:K1"/>
    </sheetView>
  </sheetViews>
  <sheetFormatPr baseColWidth="10" defaultColWidth="0" defaultRowHeight="15" zeroHeight="1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  <col min="13" max="13" width="11" customWidth="1"/>
    <col min="14" max="16384" width="11" hidden="1"/>
  </cols>
  <sheetData>
    <row r="1" spans="1:11" ht="40.9" customHeight="1" x14ac:dyDescent="0.25">
      <c r="A1" s="172" t="s">
        <v>166</v>
      </c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167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168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180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181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182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183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184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185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186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187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188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189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190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2" spans="1:11" x14ac:dyDescent="0.25"/>
    <row r="23" spans="1:11" x14ac:dyDescent="0.25"/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72" t="s">
        <v>191</v>
      </c>
      <c r="B1" s="173"/>
      <c r="C1" s="173"/>
      <c r="D1" s="174"/>
    </row>
    <row r="2" spans="1:4" x14ac:dyDescent="0.25">
      <c r="A2" s="110" t="str">
        <f>'Formato 1'!A2</f>
        <v>Poder Legislativo del Estado de Guanajuato (a)</v>
      </c>
      <c r="B2" s="111"/>
      <c r="C2" s="111"/>
      <c r="D2" s="112"/>
    </row>
    <row r="3" spans="1:4" x14ac:dyDescent="0.25">
      <c r="A3" s="113" t="s">
        <v>192</v>
      </c>
      <c r="B3" s="114"/>
      <c r="C3" s="114"/>
      <c r="D3" s="115"/>
    </row>
    <row r="4" spans="1:4" x14ac:dyDescent="0.25">
      <c r="A4" s="113" t="str">
        <f>'Formato 3'!A4</f>
        <v>Del 1 de Enero al 31 de Marzo de 2025 (b)</v>
      </c>
      <c r="B4" s="114"/>
      <c r="C4" s="114"/>
      <c r="D4" s="115"/>
    </row>
    <row r="5" spans="1:4" x14ac:dyDescent="0.25">
      <c r="A5" s="116" t="s">
        <v>3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7</v>
      </c>
      <c r="B7" s="7" t="s">
        <v>193</v>
      </c>
      <c r="C7" s="7" t="s">
        <v>194</v>
      </c>
      <c r="D7" s="7" t="s">
        <v>195</v>
      </c>
    </row>
    <row r="8" spans="1:4" x14ac:dyDescent="0.25">
      <c r="A8" s="3" t="s">
        <v>196</v>
      </c>
      <c r="B8" s="14">
        <f>SUM(B9:B11)</f>
        <v>808946263.38999999</v>
      </c>
      <c r="C8" s="14">
        <f>SUM(C9:C11)</f>
        <v>198217447.99000001</v>
      </c>
      <c r="D8" s="14">
        <f>SUM(D9:D11)</f>
        <v>198217447.99000001</v>
      </c>
    </row>
    <row r="9" spans="1:4" x14ac:dyDescent="0.25">
      <c r="A9" s="58" t="s">
        <v>197</v>
      </c>
      <c r="B9" s="162">
        <v>808946263.38999999</v>
      </c>
      <c r="C9" s="162">
        <v>198217447.99000001</v>
      </c>
      <c r="D9" s="162">
        <v>198217447.99000001</v>
      </c>
    </row>
    <row r="10" spans="1:4" x14ac:dyDescent="0.25">
      <c r="A10" s="58" t="s">
        <v>198</v>
      </c>
      <c r="B10" s="162">
        <v>0</v>
      </c>
      <c r="C10" s="162">
        <v>0</v>
      </c>
      <c r="D10" s="162">
        <v>0</v>
      </c>
    </row>
    <row r="11" spans="1:4" x14ac:dyDescent="0.25">
      <c r="A11" s="58" t="s">
        <v>199</v>
      </c>
      <c r="B11" s="162">
        <v>0</v>
      </c>
      <c r="C11" s="162">
        <v>0</v>
      </c>
      <c r="D11" s="162"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200</v>
      </c>
      <c r="B13" s="14">
        <f>B14+B15</f>
        <v>808946263.38999999</v>
      </c>
      <c r="C13" s="14">
        <f>C14+C15</f>
        <v>145290128.28999999</v>
      </c>
      <c r="D13" s="14">
        <f>D14+D15</f>
        <v>145186519.30000001</v>
      </c>
    </row>
    <row r="14" spans="1:4" x14ac:dyDescent="0.25">
      <c r="A14" s="58" t="s">
        <v>201</v>
      </c>
      <c r="B14" s="162">
        <v>808946263.38999999</v>
      </c>
      <c r="C14" s="162">
        <v>145290128.28999999</v>
      </c>
      <c r="D14" s="162">
        <v>145186519.30000001</v>
      </c>
    </row>
    <row r="15" spans="1:4" x14ac:dyDescent="0.25">
      <c r="A15" s="58" t="s">
        <v>202</v>
      </c>
      <c r="B15" s="162">
        <v>0</v>
      </c>
      <c r="C15" s="162">
        <v>0</v>
      </c>
      <c r="D15" s="162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203</v>
      </c>
      <c r="B17" s="15">
        <v>0</v>
      </c>
      <c r="C17" s="14">
        <f>C18+C19</f>
        <v>7155555.6099999994</v>
      </c>
      <c r="D17" s="14">
        <f>D18+D19</f>
        <v>7155555.6099999994</v>
      </c>
    </row>
    <row r="18" spans="1:4" x14ac:dyDescent="0.25">
      <c r="A18" s="58" t="s">
        <v>204</v>
      </c>
      <c r="B18" s="16">
        <v>0</v>
      </c>
      <c r="C18" s="47">
        <v>7155555.6099999994</v>
      </c>
      <c r="D18" s="47">
        <v>7155555.6099999994</v>
      </c>
    </row>
    <row r="19" spans="1:4" x14ac:dyDescent="0.25">
      <c r="A19" s="58" t="s">
        <v>205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206</v>
      </c>
      <c r="B21" s="14">
        <f>B8-B13+B17</f>
        <v>0</v>
      </c>
      <c r="C21" s="14">
        <f>C8-C13+C17</f>
        <v>60082875.310000017</v>
      </c>
      <c r="D21" s="14">
        <f>D8-D13+D17</f>
        <v>60186484.299999997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207</v>
      </c>
      <c r="B23" s="14">
        <f>B21-B11</f>
        <v>0</v>
      </c>
      <c r="C23" s="14">
        <f>C21-C11</f>
        <v>60082875.310000017</v>
      </c>
      <c r="D23" s="14">
        <f>D21-D11</f>
        <v>60186484.299999997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208</v>
      </c>
      <c r="B25" s="14">
        <f>B23-B17</f>
        <v>0</v>
      </c>
      <c r="C25" s="14">
        <f>C23-C17</f>
        <v>52927319.700000018</v>
      </c>
      <c r="D25" s="14">
        <f>D23-D17</f>
        <v>53030928.689999998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209</v>
      </c>
      <c r="B28" s="7" t="s">
        <v>210</v>
      </c>
      <c r="C28" s="7" t="s">
        <v>194</v>
      </c>
      <c r="D28" s="7" t="s">
        <v>211</v>
      </c>
    </row>
    <row r="29" spans="1:4" x14ac:dyDescent="0.25">
      <c r="A29" s="3" t="s">
        <v>212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213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214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215</v>
      </c>
      <c r="B33" s="4">
        <f>B25+B29</f>
        <v>0</v>
      </c>
      <c r="C33" s="4">
        <f>C25+C29</f>
        <v>52927319.700000018</v>
      </c>
      <c r="D33" s="4">
        <f>D25+D29</f>
        <v>53030928.689999998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209</v>
      </c>
      <c r="B36" s="7" t="s">
        <v>216</v>
      </c>
      <c r="C36" s="7" t="s">
        <v>194</v>
      </c>
      <c r="D36" s="7" t="s">
        <v>195</v>
      </c>
    </row>
    <row r="37" spans="1:4" ht="14.45" customHeight="1" x14ac:dyDescent="0.25">
      <c r="A37" s="3" t="s">
        <v>217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218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219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220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221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222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223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209</v>
      </c>
      <c r="B47" s="7" t="s">
        <v>216</v>
      </c>
      <c r="C47" s="7" t="s">
        <v>194</v>
      </c>
      <c r="D47" s="7" t="s">
        <v>195</v>
      </c>
    </row>
    <row r="48" spans="1:4" x14ac:dyDescent="0.25">
      <c r="A48" s="95" t="s">
        <v>224</v>
      </c>
      <c r="B48" s="96">
        <f>B9</f>
        <v>808946263.38999999</v>
      </c>
      <c r="C48" s="96">
        <f>C9</f>
        <v>198217447.99000001</v>
      </c>
      <c r="D48" s="96">
        <f>D9</f>
        <v>198217447.99000001</v>
      </c>
    </row>
    <row r="49" spans="1:4" x14ac:dyDescent="0.25">
      <c r="A49" s="21" t="s">
        <v>225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218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221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201</v>
      </c>
      <c r="B53" s="47">
        <f>B14</f>
        <v>808946263.38999999</v>
      </c>
      <c r="C53" s="47">
        <f>C14</f>
        <v>145290128.28999999</v>
      </c>
      <c r="D53" s="47">
        <f>D14</f>
        <v>145186519.30000001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204</v>
      </c>
      <c r="B55" s="22">
        <v>0</v>
      </c>
      <c r="C55" s="47">
        <f>C18</f>
        <v>7155555.6099999994</v>
      </c>
      <c r="D55" s="47">
        <f>D18</f>
        <v>7155555.6099999994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226</v>
      </c>
      <c r="B57" s="4">
        <f>B48+B49-B53+B55</f>
        <v>0</v>
      </c>
      <c r="C57" s="4">
        <f>C48+C49-C53+C55</f>
        <v>60082875.310000017</v>
      </c>
      <c r="D57" s="4">
        <f>D48+D49-D53+D55</f>
        <v>60186484.299999997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227</v>
      </c>
      <c r="B59" s="4">
        <f>B57-B49</f>
        <v>0</v>
      </c>
      <c r="C59" s="4">
        <f>C57-C49</f>
        <v>60082875.310000017</v>
      </c>
      <c r="D59" s="4">
        <f>D57-D49</f>
        <v>60186484.299999997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209</v>
      </c>
      <c r="B62" s="7" t="s">
        <v>216</v>
      </c>
      <c r="C62" s="7" t="s">
        <v>194</v>
      </c>
      <c r="D62" s="7" t="s">
        <v>195</v>
      </c>
    </row>
    <row r="63" spans="1:4" x14ac:dyDescent="0.25">
      <c r="A63" s="95" t="s">
        <v>198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228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219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222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229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205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230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231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19:D20 B18 B22:D25 B21 D2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43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72" t="s">
        <v>232</v>
      </c>
      <c r="B1" s="173"/>
      <c r="C1" s="173"/>
      <c r="D1" s="173"/>
      <c r="E1" s="173"/>
      <c r="F1" s="173"/>
      <c r="G1" s="174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233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3</v>
      </c>
      <c r="B5" s="117"/>
      <c r="C5" s="117"/>
      <c r="D5" s="117"/>
      <c r="E5" s="117"/>
      <c r="F5" s="117"/>
      <c r="G5" s="118"/>
    </row>
    <row r="6" spans="1:7" x14ac:dyDescent="0.25">
      <c r="A6" s="176" t="s">
        <v>234</v>
      </c>
      <c r="B6" s="178" t="s">
        <v>235</v>
      </c>
      <c r="C6" s="178"/>
      <c r="D6" s="178"/>
      <c r="E6" s="178"/>
      <c r="F6" s="178"/>
      <c r="G6" s="178" t="s">
        <v>236</v>
      </c>
    </row>
    <row r="7" spans="1:7" ht="30" x14ac:dyDescent="0.25">
      <c r="A7" s="177"/>
      <c r="B7" s="25" t="s">
        <v>237</v>
      </c>
      <c r="C7" s="7" t="s">
        <v>238</v>
      </c>
      <c r="D7" s="25" t="s">
        <v>239</v>
      </c>
      <c r="E7" s="25" t="s">
        <v>194</v>
      </c>
      <c r="F7" s="25" t="s">
        <v>240</v>
      </c>
      <c r="G7" s="178"/>
    </row>
    <row r="8" spans="1:7" x14ac:dyDescent="0.25">
      <c r="A8" s="26" t="s">
        <v>241</v>
      </c>
      <c r="B8" s="91"/>
      <c r="C8" s="91"/>
      <c r="D8" s="91"/>
      <c r="E8" s="91"/>
      <c r="F8" s="91"/>
      <c r="G8" s="91"/>
    </row>
    <row r="9" spans="1:7" x14ac:dyDescent="0.25">
      <c r="A9" s="58" t="s">
        <v>242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243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244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245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246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247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248</v>
      </c>
      <c r="B15" s="171">
        <v>12393912</v>
      </c>
      <c r="C15" s="171">
        <v>0</v>
      </c>
      <c r="D15" s="47">
        <f>SUM(B15:C15)</f>
        <v>12393912</v>
      </c>
      <c r="E15" s="171">
        <v>2563627.37</v>
      </c>
      <c r="F15" s="171">
        <v>2563627.37</v>
      </c>
      <c r="G15" s="47">
        <f t="shared" si="0"/>
        <v>-9830284.629999999</v>
      </c>
    </row>
    <row r="16" spans="1:7" x14ac:dyDescent="0.25">
      <c r="A16" s="92" t="s">
        <v>249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250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251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252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253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254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255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256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257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259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260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261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262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263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264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265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266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267</v>
      </c>
      <c r="B34" s="171">
        <v>796552351.38999999</v>
      </c>
      <c r="C34" s="47">
        <v>0</v>
      </c>
      <c r="D34" s="47">
        <f>SUM(B34:C34)</f>
        <v>796552351.38999999</v>
      </c>
      <c r="E34" s="171">
        <v>195653820.62</v>
      </c>
      <c r="F34" s="171">
        <v>195653820.62</v>
      </c>
      <c r="G34" s="47">
        <f t="shared" si="4"/>
        <v>-600898530.76999998</v>
      </c>
    </row>
    <row r="35" spans="1:7" ht="14.45" customHeight="1" x14ac:dyDescent="0.25">
      <c r="A35" s="58" t="s">
        <v>268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269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270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271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272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273</v>
      </c>
      <c r="B41" s="4">
        <f t="shared" ref="B41:G41" si="7">SUM(B9,B10,B11,B12,B13,B14,B15,B16,B28,B34,B35,B37)</f>
        <v>808946263.38999999</v>
      </c>
      <c r="C41" s="4">
        <f t="shared" si="7"/>
        <v>0</v>
      </c>
      <c r="D41" s="4">
        <f t="shared" si="7"/>
        <v>808946263.38999999</v>
      </c>
      <c r="E41" s="4">
        <f t="shared" si="7"/>
        <v>198217447.99000001</v>
      </c>
      <c r="F41" s="4">
        <f t="shared" si="7"/>
        <v>198217447.99000001</v>
      </c>
      <c r="G41" s="4">
        <f t="shared" si="7"/>
        <v>-610728815.39999998</v>
      </c>
    </row>
    <row r="42" spans="1:7" x14ac:dyDescent="0.25">
      <c r="A42" s="3" t="s">
        <v>274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275</v>
      </c>
      <c r="B44" s="49"/>
      <c r="C44" s="49"/>
      <c r="D44" s="49"/>
      <c r="E44" s="49"/>
      <c r="F44" s="49"/>
      <c r="G44" s="49"/>
    </row>
    <row r="45" spans="1:7" x14ac:dyDescent="0.25">
      <c r="A45" s="58" t="s">
        <v>276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277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278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279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280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281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282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283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284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285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286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287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288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289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290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291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292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293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294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295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296</v>
      </c>
      <c r="B67" s="4">
        <f t="shared" ref="B67:G67" si="15">B68</f>
        <v>0</v>
      </c>
      <c r="C67" s="4">
        <f t="shared" si="15"/>
        <v>9390356.3900000006</v>
      </c>
      <c r="D67" s="4">
        <f t="shared" si="15"/>
        <v>9390356.3900000006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297</v>
      </c>
      <c r="B68" s="47">
        <v>0</v>
      </c>
      <c r="C68" s="47">
        <v>9390356.3900000006</v>
      </c>
      <c r="D68" s="47">
        <f>SUM(B68:C68)</f>
        <v>9390356.3900000006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298</v>
      </c>
      <c r="B70" s="4">
        <f t="shared" ref="B70:G70" si="16">B41+B65+B67</f>
        <v>808946263.38999999</v>
      </c>
      <c r="C70" s="4">
        <f t="shared" si="16"/>
        <v>9390356.3900000006</v>
      </c>
      <c r="D70" s="4">
        <f t="shared" si="16"/>
        <v>818336619.77999997</v>
      </c>
      <c r="E70" s="4">
        <f t="shared" si="16"/>
        <v>198217447.99000001</v>
      </c>
      <c r="F70" s="4">
        <f t="shared" si="16"/>
        <v>198217447.99000001</v>
      </c>
      <c r="G70" s="4">
        <f t="shared" si="16"/>
        <v>-610728815.39999998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299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300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301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302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67 G9:G15 G60:G76 G55:G58 G38:G53 B35:F58 C34 B69:F75 B68 E68:F68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81" t="s">
        <v>303</v>
      </c>
      <c r="B1" s="173"/>
      <c r="C1" s="173"/>
      <c r="D1" s="173"/>
      <c r="E1" s="173"/>
      <c r="F1" s="173"/>
      <c r="G1" s="174"/>
    </row>
    <row r="2" spans="1:7" x14ac:dyDescent="0.25">
      <c r="A2" s="125" t="str">
        <f>'Formato 1'!A2</f>
        <v>Poder Legislativo del Estado de Guanajuato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304</v>
      </c>
      <c r="B3" s="126"/>
      <c r="C3" s="126"/>
      <c r="D3" s="126"/>
      <c r="E3" s="126"/>
      <c r="F3" s="126"/>
      <c r="G3" s="126"/>
    </row>
    <row r="4" spans="1:7" x14ac:dyDescent="0.25">
      <c r="A4" s="126" t="s">
        <v>305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3</v>
      </c>
      <c r="B6" s="127"/>
      <c r="C6" s="127"/>
      <c r="D6" s="127"/>
      <c r="E6" s="127"/>
      <c r="F6" s="127"/>
      <c r="G6" s="127"/>
    </row>
    <row r="7" spans="1:7" x14ac:dyDescent="0.25">
      <c r="A7" s="179" t="s">
        <v>7</v>
      </c>
      <c r="B7" s="179" t="s">
        <v>306</v>
      </c>
      <c r="C7" s="179"/>
      <c r="D7" s="179"/>
      <c r="E7" s="179"/>
      <c r="F7" s="179"/>
      <c r="G7" s="180" t="s">
        <v>307</v>
      </c>
    </row>
    <row r="8" spans="1:7" ht="30" x14ac:dyDescent="0.25">
      <c r="A8" s="179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179"/>
    </row>
    <row r="9" spans="1:7" x14ac:dyDescent="0.25">
      <c r="A9" s="27" t="s">
        <v>312</v>
      </c>
      <c r="B9" s="83">
        <f t="shared" ref="B9:G9" si="0">SUM(B10,B18,B28,B38,B48,B58,B62,B71,B75)</f>
        <v>808946263.38999999</v>
      </c>
      <c r="C9" s="83">
        <f t="shared" si="0"/>
        <v>9390356.3900000006</v>
      </c>
      <c r="D9" s="83">
        <f t="shared" si="0"/>
        <v>818336619.78000009</v>
      </c>
      <c r="E9" s="83">
        <f t="shared" si="0"/>
        <v>145290128.29000002</v>
      </c>
      <c r="F9" s="83">
        <f t="shared" si="0"/>
        <v>145186519.30000001</v>
      </c>
      <c r="G9" s="83">
        <f t="shared" si="0"/>
        <v>673046491.49000013</v>
      </c>
    </row>
    <row r="10" spans="1:7" x14ac:dyDescent="0.25">
      <c r="A10" s="84" t="s">
        <v>313</v>
      </c>
      <c r="B10" s="83">
        <f t="shared" ref="B10:G10" si="1">SUM(B11:B17)</f>
        <v>530930805</v>
      </c>
      <c r="C10" s="83">
        <f t="shared" si="1"/>
        <v>1691727.3899999997</v>
      </c>
      <c r="D10" s="83">
        <f t="shared" si="1"/>
        <v>532622532.39000005</v>
      </c>
      <c r="E10" s="83">
        <f t="shared" si="1"/>
        <v>113661461.16</v>
      </c>
      <c r="F10" s="83">
        <f t="shared" si="1"/>
        <v>113647149.25999999</v>
      </c>
      <c r="G10" s="83">
        <f t="shared" si="1"/>
        <v>418961071.23000002</v>
      </c>
    </row>
    <row r="11" spans="1:7" x14ac:dyDescent="0.25">
      <c r="A11" s="85" t="s">
        <v>314</v>
      </c>
      <c r="B11" s="75">
        <v>106253740</v>
      </c>
      <c r="C11" s="75">
        <v>5087087.8600000003</v>
      </c>
      <c r="D11" s="75">
        <v>111340827.86</v>
      </c>
      <c r="E11" s="75">
        <v>26211900.550000001</v>
      </c>
      <c r="F11" s="75">
        <v>26211900.550000001</v>
      </c>
      <c r="G11" s="75">
        <f>D11-E11</f>
        <v>85128927.310000002</v>
      </c>
    </row>
    <row r="12" spans="1:7" x14ac:dyDescent="0.25">
      <c r="A12" s="85" t="s">
        <v>315</v>
      </c>
      <c r="B12" s="75">
        <v>33789511</v>
      </c>
      <c r="C12" s="75">
        <v>-11729232.539999999</v>
      </c>
      <c r="D12" s="75">
        <v>22060278.460000001</v>
      </c>
      <c r="E12" s="75">
        <v>5140867.43</v>
      </c>
      <c r="F12" s="75">
        <v>5140867.43</v>
      </c>
      <c r="G12" s="75">
        <f t="shared" ref="G12:G17" si="2">D12-E12</f>
        <v>16919411.030000001</v>
      </c>
    </row>
    <row r="13" spans="1:7" x14ac:dyDescent="0.25">
      <c r="A13" s="85" t="s">
        <v>316</v>
      </c>
      <c r="B13" s="75">
        <v>167306341</v>
      </c>
      <c r="C13" s="75">
        <v>5413133.2699999996</v>
      </c>
      <c r="D13" s="75">
        <v>172719474.27000001</v>
      </c>
      <c r="E13" s="75">
        <v>28724204.68</v>
      </c>
      <c r="F13" s="75">
        <v>28724204.68</v>
      </c>
      <c r="G13" s="75">
        <f t="shared" si="2"/>
        <v>143995269.59</v>
      </c>
    </row>
    <row r="14" spans="1:7" x14ac:dyDescent="0.25">
      <c r="A14" s="85" t="s">
        <v>317</v>
      </c>
      <c r="B14" s="75">
        <v>39030394</v>
      </c>
      <c r="C14" s="75">
        <v>3090007.89</v>
      </c>
      <c r="D14" s="75">
        <v>42120401.890000001</v>
      </c>
      <c r="E14" s="75">
        <v>10932093.25</v>
      </c>
      <c r="F14" s="75">
        <v>10917781.35</v>
      </c>
      <c r="G14" s="75">
        <f t="shared" si="2"/>
        <v>31188308.640000001</v>
      </c>
    </row>
    <row r="15" spans="1:7" x14ac:dyDescent="0.25">
      <c r="A15" s="85" t="s">
        <v>318</v>
      </c>
      <c r="B15" s="75">
        <v>161992337</v>
      </c>
      <c r="C15" s="75">
        <v>13631138.369999999</v>
      </c>
      <c r="D15" s="75">
        <v>175623475.37</v>
      </c>
      <c r="E15" s="75">
        <v>42652395.25</v>
      </c>
      <c r="F15" s="75">
        <v>42652395.25</v>
      </c>
      <c r="G15" s="75">
        <f t="shared" si="2"/>
        <v>132971080.12</v>
      </c>
    </row>
    <row r="16" spans="1:7" x14ac:dyDescent="0.25">
      <c r="A16" s="85" t="s">
        <v>319</v>
      </c>
      <c r="B16" s="75">
        <v>22529051</v>
      </c>
      <c r="C16" s="75">
        <v>-13888492.84</v>
      </c>
      <c r="D16" s="75">
        <v>8640558.1600000001</v>
      </c>
      <c r="E16" s="75">
        <v>0</v>
      </c>
      <c r="F16" s="75">
        <v>0</v>
      </c>
      <c r="G16" s="75">
        <f t="shared" si="2"/>
        <v>8640558.1600000001</v>
      </c>
    </row>
    <row r="17" spans="1:7" x14ac:dyDescent="0.25">
      <c r="A17" s="85" t="s">
        <v>320</v>
      </c>
      <c r="B17" s="75">
        <v>29431</v>
      </c>
      <c r="C17" s="75">
        <v>88085.38</v>
      </c>
      <c r="D17" s="75">
        <v>117516.38</v>
      </c>
      <c r="E17" s="75">
        <v>0</v>
      </c>
      <c r="F17" s="75">
        <v>0</v>
      </c>
      <c r="G17" s="75">
        <f t="shared" si="2"/>
        <v>117516.38</v>
      </c>
    </row>
    <row r="18" spans="1:7" x14ac:dyDescent="0.25">
      <c r="A18" s="84" t="s">
        <v>321</v>
      </c>
      <c r="B18" s="83">
        <f t="shared" ref="B18:G18" si="3">SUM(B19:B27)</f>
        <v>23286617</v>
      </c>
      <c r="C18" s="83">
        <f t="shared" si="3"/>
        <v>1203815.5</v>
      </c>
      <c r="D18" s="83">
        <f t="shared" si="3"/>
        <v>24490432.5</v>
      </c>
      <c r="E18" s="83">
        <f t="shared" si="3"/>
        <v>4334293.0500000007</v>
      </c>
      <c r="F18" s="83">
        <f t="shared" si="3"/>
        <v>4256723.59</v>
      </c>
      <c r="G18" s="83">
        <f t="shared" si="3"/>
        <v>20156139.449999999</v>
      </c>
    </row>
    <row r="19" spans="1:7" x14ac:dyDescent="0.25">
      <c r="A19" s="85" t="s">
        <v>322</v>
      </c>
      <c r="B19" s="75">
        <v>4724338</v>
      </c>
      <c r="C19" s="75">
        <v>166736.51999999999</v>
      </c>
      <c r="D19" s="75">
        <v>4891074.5199999996</v>
      </c>
      <c r="E19" s="75">
        <v>818422.38</v>
      </c>
      <c r="F19" s="75">
        <v>818422.39</v>
      </c>
      <c r="G19" s="75">
        <f>D19-E19</f>
        <v>4072652.1399999997</v>
      </c>
    </row>
    <row r="20" spans="1:7" x14ac:dyDescent="0.25">
      <c r="A20" s="85" t="s">
        <v>323</v>
      </c>
      <c r="B20" s="75">
        <v>9361073</v>
      </c>
      <c r="C20" s="75">
        <v>205443.61</v>
      </c>
      <c r="D20" s="75">
        <v>9566516.6099999994</v>
      </c>
      <c r="E20" s="75">
        <v>2086511.34</v>
      </c>
      <c r="F20" s="75">
        <v>2079257.65</v>
      </c>
      <c r="G20" s="75">
        <f t="shared" ref="G20:G27" si="4">D20-E20</f>
        <v>7480005.2699999996</v>
      </c>
    </row>
    <row r="21" spans="1:7" x14ac:dyDescent="0.25">
      <c r="A21" s="85" t="s">
        <v>324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25">
      <c r="A22" s="85" t="s">
        <v>325</v>
      </c>
      <c r="B22" s="75">
        <v>1000804</v>
      </c>
      <c r="C22" s="75">
        <v>8159.82</v>
      </c>
      <c r="D22" s="75">
        <v>1008963.82</v>
      </c>
      <c r="E22" s="75">
        <v>109515.07</v>
      </c>
      <c r="F22" s="75">
        <v>109515.07</v>
      </c>
      <c r="G22" s="75">
        <f t="shared" si="4"/>
        <v>899448.75</v>
      </c>
    </row>
    <row r="23" spans="1:7" x14ac:dyDescent="0.25">
      <c r="A23" s="85" t="s">
        <v>326</v>
      </c>
      <c r="B23" s="75">
        <v>375376</v>
      </c>
      <c r="C23" s="75">
        <v>20050.759999999998</v>
      </c>
      <c r="D23" s="75">
        <v>395426.76</v>
      </c>
      <c r="E23" s="75">
        <v>61219.74</v>
      </c>
      <c r="F23" s="75">
        <v>61219.74</v>
      </c>
      <c r="G23" s="75">
        <f t="shared" si="4"/>
        <v>334207.02</v>
      </c>
    </row>
    <row r="24" spans="1:7" x14ac:dyDescent="0.25">
      <c r="A24" s="85" t="s">
        <v>327</v>
      </c>
      <c r="B24" s="75">
        <v>3998852</v>
      </c>
      <c r="C24" s="75">
        <v>15795.11</v>
      </c>
      <c r="D24" s="75">
        <v>4014647.11</v>
      </c>
      <c r="E24" s="75">
        <v>686312.91</v>
      </c>
      <c r="F24" s="75">
        <v>616312.91</v>
      </c>
      <c r="G24" s="75">
        <f t="shared" si="4"/>
        <v>3328334.1999999997</v>
      </c>
    </row>
    <row r="25" spans="1:7" x14ac:dyDescent="0.25">
      <c r="A25" s="85" t="s">
        <v>328</v>
      </c>
      <c r="B25" s="75">
        <v>1138359</v>
      </c>
      <c r="C25" s="75">
        <v>890830.1</v>
      </c>
      <c r="D25" s="75">
        <v>2029189.1</v>
      </c>
      <c r="E25" s="75">
        <v>243387.54</v>
      </c>
      <c r="F25" s="75">
        <v>243387.54</v>
      </c>
      <c r="G25" s="75">
        <f t="shared" si="4"/>
        <v>1785801.56</v>
      </c>
    </row>
    <row r="26" spans="1:7" x14ac:dyDescent="0.25">
      <c r="A26" s="85" t="s">
        <v>329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330</v>
      </c>
      <c r="B27" s="75">
        <v>2687815</v>
      </c>
      <c r="C27" s="75">
        <v>-103200.42</v>
      </c>
      <c r="D27" s="75">
        <v>2584614.58</v>
      </c>
      <c r="E27" s="75">
        <v>328924.07</v>
      </c>
      <c r="F27" s="75">
        <v>328608.28999999998</v>
      </c>
      <c r="G27" s="75">
        <f t="shared" si="4"/>
        <v>2255690.5100000002</v>
      </c>
    </row>
    <row r="28" spans="1:7" x14ac:dyDescent="0.25">
      <c r="A28" s="84" t="s">
        <v>331</v>
      </c>
      <c r="B28" s="83">
        <f t="shared" ref="B28:G28" si="5">SUM(B29:B37)</f>
        <v>159431399</v>
      </c>
      <c r="C28" s="83">
        <f t="shared" si="5"/>
        <v>3938750.27</v>
      </c>
      <c r="D28" s="83">
        <f t="shared" si="5"/>
        <v>163370149.26999998</v>
      </c>
      <c r="E28" s="83">
        <f t="shared" si="5"/>
        <v>18868564.039999999</v>
      </c>
      <c r="F28" s="83">
        <f t="shared" si="5"/>
        <v>18866390.149999999</v>
      </c>
      <c r="G28" s="83">
        <f t="shared" si="5"/>
        <v>144501585.23000002</v>
      </c>
    </row>
    <row r="29" spans="1:7" x14ac:dyDescent="0.25">
      <c r="A29" s="85" t="s">
        <v>332</v>
      </c>
      <c r="B29" s="75">
        <v>7996311</v>
      </c>
      <c r="C29" s="75">
        <v>805435.01</v>
      </c>
      <c r="D29" s="75">
        <v>8801746.0099999998</v>
      </c>
      <c r="E29" s="75">
        <v>1749192.14</v>
      </c>
      <c r="F29" s="75">
        <v>1749192.14</v>
      </c>
      <c r="G29" s="75">
        <f>D29-E29</f>
        <v>7052553.8700000001</v>
      </c>
    </row>
    <row r="30" spans="1:7" x14ac:dyDescent="0.25">
      <c r="A30" s="85" t="s">
        <v>333</v>
      </c>
      <c r="B30" s="75">
        <v>9549427</v>
      </c>
      <c r="C30" s="75">
        <v>-445065.54</v>
      </c>
      <c r="D30" s="75">
        <v>9104361.4600000009</v>
      </c>
      <c r="E30" s="75">
        <v>926540.36</v>
      </c>
      <c r="F30" s="75">
        <v>926540.36</v>
      </c>
      <c r="G30" s="75">
        <f t="shared" ref="G30:G37" si="6">D30-E30</f>
        <v>8177821.1000000006</v>
      </c>
    </row>
    <row r="31" spans="1:7" x14ac:dyDescent="0.25">
      <c r="A31" s="85" t="s">
        <v>334</v>
      </c>
      <c r="B31" s="75">
        <v>24799439</v>
      </c>
      <c r="C31" s="75">
        <v>282283.40000000002</v>
      </c>
      <c r="D31" s="75">
        <v>25081722.399999999</v>
      </c>
      <c r="E31" s="75">
        <v>3775069.34</v>
      </c>
      <c r="F31" s="75">
        <v>3775069.34</v>
      </c>
      <c r="G31" s="75">
        <f t="shared" si="6"/>
        <v>21306653.059999999</v>
      </c>
    </row>
    <row r="32" spans="1:7" x14ac:dyDescent="0.25">
      <c r="A32" s="85" t="s">
        <v>335</v>
      </c>
      <c r="B32" s="75">
        <v>1798737</v>
      </c>
      <c r="C32" s="75">
        <v>208039.15</v>
      </c>
      <c r="D32" s="75">
        <v>2006776.15</v>
      </c>
      <c r="E32" s="75">
        <v>319226.32</v>
      </c>
      <c r="F32" s="75">
        <v>317052.43</v>
      </c>
      <c r="G32" s="75">
        <f t="shared" si="6"/>
        <v>1687549.8299999998</v>
      </c>
    </row>
    <row r="33" spans="1:7" ht="14.45" customHeight="1" x14ac:dyDescent="0.25">
      <c r="A33" s="85" t="s">
        <v>336</v>
      </c>
      <c r="B33" s="75">
        <v>17184613</v>
      </c>
      <c r="C33" s="75">
        <v>3214990.83</v>
      </c>
      <c r="D33" s="75">
        <v>20399603.829999998</v>
      </c>
      <c r="E33" s="75">
        <v>2365881.77</v>
      </c>
      <c r="F33" s="75">
        <v>2365881.77</v>
      </c>
      <c r="G33" s="75">
        <f t="shared" si="6"/>
        <v>18033722.059999999</v>
      </c>
    </row>
    <row r="34" spans="1:7" ht="14.45" customHeight="1" x14ac:dyDescent="0.25">
      <c r="A34" s="85" t="s">
        <v>337</v>
      </c>
      <c r="B34" s="75">
        <v>15430240</v>
      </c>
      <c r="C34" s="75">
        <v>-233143</v>
      </c>
      <c r="D34" s="75">
        <v>15197097</v>
      </c>
      <c r="E34" s="75">
        <v>66000</v>
      </c>
      <c r="F34" s="75">
        <v>66000</v>
      </c>
      <c r="G34" s="75">
        <f t="shared" si="6"/>
        <v>15131097</v>
      </c>
    </row>
    <row r="35" spans="1:7" ht="14.45" customHeight="1" x14ac:dyDescent="0.25">
      <c r="A35" s="85" t="s">
        <v>338</v>
      </c>
      <c r="B35" s="75">
        <v>4070979</v>
      </c>
      <c r="C35" s="75">
        <v>-74689.13</v>
      </c>
      <c r="D35" s="75">
        <v>3996289.87</v>
      </c>
      <c r="E35" s="75">
        <v>372064.7</v>
      </c>
      <c r="F35" s="75">
        <v>372064.7</v>
      </c>
      <c r="G35" s="75">
        <f t="shared" si="6"/>
        <v>3624225.17</v>
      </c>
    </row>
    <row r="36" spans="1:7" ht="14.45" customHeight="1" x14ac:dyDescent="0.25">
      <c r="A36" s="85" t="s">
        <v>339</v>
      </c>
      <c r="B36" s="75">
        <v>61214712</v>
      </c>
      <c r="C36" s="75">
        <v>268647.38</v>
      </c>
      <c r="D36" s="75">
        <v>61483359.380000003</v>
      </c>
      <c r="E36" s="75">
        <v>6325030.04</v>
      </c>
      <c r="F36" s="75">
        <v>6325030.04</v>
      </c>
      <c r="G36" s="75">
        <f t="shared" si="6"/>
        <v>55158329.340000004</v>
      </c>
    </row>
    <row r="37" spans="1:7" ht="14.45" customHeight="1" x14ac:dyDescent="0.25">
      <c r="A37" s="85" t="s">
        <v>340</v>
      </c>
      <c r="B37" s="75">
        <v>17386941</v>
      </c>
      <c r="C37" s="75">
        <v>-87747.83</v>
      </c>
      <c r="D37" s="75">
        <v>17299193.170000002</v>
      </c>
      <c r="E37" s="75">
        <v>2969559.37</v>
      </c>
      <c r="F37" s="75">
        <v>2969559.37</v>
      </c>
      <c r="G37" s="75">
        <f t="shared" si="6"/>
        <v>14329633.800000001</v>
      </c>
    </row>
    <row r="38" spans="1:7" x14ac:dyDescent="0.25">
      <c r="A38" s="84" t="s">
        <v>341</v>
      </c>
      <c r="B38" s="83">
        <f t="shared" ref="B38:G38" si="7">SUM(B39:B47)</f>
        <v>38743287</v>
      </c>
      <c r="C38" s="83">
        <f t="shared" si="7"/>
        <v>451529.48</v>
      </c>
      <c r="D38" s="83">
        <f t="shared" si="7"/>
        <v>39194816.479999997</v>
      </c>
      <c r="E38" s="83">
        <f t="shared" si="7"/>
        <v>4178859.12</v>
      </c>
      <c r="F38" s="83">
        <f t="shared" si="7"/>
        <v>4169305.38</v>
      </c>
      <c r="G38" s="83">
        <f t="shared" si="7"/>
        <v>35015957.359999999</v>
      </c>
    </row>
    <row r="39" spans="1:7" x14ac:dyDescent="0.25">
      <c r="A39" s="85" t="s">
        <v>342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343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344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345</v>
      </c>
      <c r="B42" s="75">
        <v>38743287</v>
      </c>
      <c r="C42" s="75">
        <v>451529.48</v>
      </c>
      <c r="D42" s="75">
        <v>39194816.479999997</v>
      </c>
      <c r="E42" s="75">
        <v>4178859.12</v>
      </c>
      <c r="F42" s="75">
        <v>4169305.38</v>
      </c>
      <c r="G42" s="75">
        <f t="shared" si="8"/>
        <v>35015957.359999999</v>
      </c>
    </row>
    <row r="43" spans="1:7" x14ac:dyDescent="0.25">
      <c r="A43" s="85" t="s">
        <v>346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347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348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349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350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351</v>
      </c>
      <c r="B48" s="83">
        <f t="shared" ref="B48:G48" si="9">SUM(B49:B57)</f>
        <v>11709058</v>
      </c>
      <c r="C48" s="83">
        <f t="shared" si="9"/>
        <v>3303696.59</v>
      </c>
      <c r="D48" s="83">
        <f t="shared" si="9"/>
        <v>15012754.59</v>
      </c>
      <c r="E48" s="83">
        <f t="shared" si="9"/>
        <v>3530287.59</v>
      </c>
      <c r="F48" s="83">
        <f t="shared" si="9"/>
        <v>3530287.59</v>
      </c>
      <c r="G48" s="83">
        <f t="shared" si="9"/>
        <v>11482467</v>
      </c>
    </row>
    <row r="49" spans="1:7" x14ac:dyDescent="0.25">
      <c r="A49" s="85" t="s">
        <v>352</v>
      </c>
      <c r="B49" s="75">
        <v>9837582</v>
      </c>
      <c r="C49" s="75">
        <v>116238</v>
      </c>
      <c r="D49" s="75">
        <v>9953820</v>
      </c>
      <c r="E49" s="75">
        <v>200651.16</v>
      </c>
      <c r="F49" s="75">
        <v>200651.16</v>
      </c>
      <c r="G49" s="75">
        <f>D49-E49</f>
        <v>9753168.8399999999</v>
      </c>
    </row>
    <row r="50" spans="1:7" x14ac:dyDescent="0.25">
      <c r="A50" s="85" t="s">
        <v>353</v>
      </c>
      <c r="B50" s="75">
        <v>454388</v>
      </c>
      <c r="C50" s="75">
        <v>0</v>
      </c>
      <c r="D50" s="75">
        <v>454388</v>
      </c>
      <c r="E50" s="75">
        <v>28893.279999999999</v>
      </c>
      <c r="F50" s="75">
        <v>28893.279999999999</v>
      </c>
      <c r="G50" s="75">
        <f t="shared" ref="G50:G57" si="10">D50-E50</f>
        <v>425494.72</v>
      </c>
    </row>
    <row r="51" spans="1:7" x14ac:dyDescent="0.25">
      <c r="A51" s="85" t="s">
        <v>354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25">
      <c r="A52" s="85" t="s">
        <v>355</v>
      </c>
      <c r="B52" s="75">
        <v>397763</v>
      </c>
      <c r="C52" s="75">
        <v>3095105</v>
      </c>
      <c r="D52" s="75">
        <v>3492868</v>
      </c>
      <c r="E52" s="75">
        <v>3095105</v>
      </c>
      <c r="F52" s="75">
        <v>3095105</v>
      </c>
      <c r="G52" s="75">
        <f t="shared" si="10"/>
        <v>397763</v>
      </c>
    </row>
    <row r="53" spans="1:7" x14ac:dyDescent="0.25">
      <c r="A53" s="85" t="s">
        <v>356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357</v>
      </c>
      <c r="B54" s="75">
        <v>295325</v>
      </c>
      <c r="C54" s="75">
        <v>92353.59</v>
      </c>
      <c r="D54" s="75">
        <v>387678.58999999997</v>
      </c>
      <c r="E54" s="75">
        <v>205638.15</v>
      </c>
      <c r="F54" s="75">
        <v>205638.15</v>
      </c>
      <c r="G54" s="75">
        <f t="shared" si="10"/>
        <v>182040.43999999997</v>
      </c>
    </row>
    <row r="55" spans="1:7" x14ac:dyDescent="0.25">
      <c r="A55" s="85" t="s">
        <v>358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359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360</v>
      </c>
      <c r="B57" s="75">
        <v>724000</v>
      </c>
      <c r="C57" s="75">
        <v>0</v>
      </c>
      <c r="D57" s="75">
        <v>724000</v>
      </c>
      <c r="E57" s="75">
        <v>0</v>
      </c>
      <c r="F57" s="75">
        <v>0</v>
      </c>
      <c r="G57" s="75">
        <f t="shared" si="10"/>
        <v>724000</v>
      </c>
    </row>
    <row r="58" spans="1:7" x14ac:dyDescent="0.25">
      <c r="A58" s="84" t="s">
        <v>361</v>
      </c>
      <c r="B58" s="83">
        <f t="shared" ref="B58:G58" si="11">SUM(B59:B61)</f>
        <v>32451185.390000001</v>
      </c>
      <c r="C58" s="83">
        <f t="shared" si="11"/>
        <v>1082315.1599999999</v>
      </c>
      <c r="D58" s="83">
        <f t="shared" si="11"/>
        <v>33533500.550000001</v>
      </c>
      <c r="E58" s="83">
        <f t="shared" si="11"/>
        <v>716663.33</v>
      </c>
      <c r="F58" s="83">
        <f t="shared" si="11"/>
        <v>716663.33</v>
      </c>
      <c r="G58" s="83">
        <f t="shared" si="11"/>
        <v>32816837.220000003</v>
      </c>
    </row>
    <row r="59" spans="1:7" x14ac:dyDescent="0.25">
      <c r="A59" s="85" t="s">
        <v>362</v>
      </c>
      <c r="B59" s="75">
        <v>0</v>
      </c>
      <c r="C59" s="75">
        <v>0</v>
      </c>
      <c r="D59" s="75">
        <f t="shared" ref="D59:D61" si="12">B59+C59</f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363</v>
      </c>
      <c r="B60" s="75">
        <v>32451185.390000001</v>
      </c>
      <c r="C60" s="75">
        <v>1082315.1599999999</v>
      </c>
      <c r="D60" s="75">
        <f t="shared" si="12"/>
        <v>33533500.550000001</v>
      </c>
      <c r="E60" s="75">
        <v>716663.33</v>
      </c>
      <c r="F60" s="75">
        <v>716663.33</v>
      </c>
      <c r="G60" s="75">
        <f t="shared" ref="G60:G61" si="13">D60-E60</f>
        <v>32816837.220000003</v>
      </c>
    </row>
    <row r="61" spans="1:7" x14ac:dyDescent="0.25">
      <c r="A61" s="85" t="s">
        <v>364</v>
      </c>
      <c r="B61" s="75">
        <v>0</v>
      </c>
      <c r="C61" s="75">
        <v>0</v>
      </c>
      <c r="D61" s="75">
        <f t="shared" si="12"/>
        <v>0</v>
      </c>
      <c r="E61" s="75">
        <v>0</v>
      </c>
      <c r="F61" s="75">
        <v>0</v>
      </c>
      <c r="G61" s="75">
        <f t="shared" si="13"/>
        <v>0</v>
      </c>
    </row>
    <row r="62" spans="1:7" x14ac:dyDescent="0.25">
      <c r="A62" s="84" t="s">
        <v>365</v>
      </c>
      <c r="B62" s="83">
        <f t="shared" ref="B62:G62" si="14">SUM(B63:B67,B69:B70)</f>
        <v>12393912</v>
      </c>
      <c r="C62" s="83">
        <f t="shared" si="14"/>
        <v>-2281478</v>
      </c>
      <c r="D62" s="83">
        <f t="shared" si="14"/>
        <v>10112434</v>
      </c>
      <c r="E62" s="83">
        <f t="shared" si="14"/>
        <v>0</v>
      </c>
      <c r="F62" s="83">
        <f t="shared" si="14"/>
        <v>0</v>
      </c>
      <c r="G62" s="83">
        <f t="shared" si="14"/>
        <v>10112434</v>
      </c>
    </row>
    <row r="63" spans="1:7" x14ac:dyDescent="0.25">
      <c r="A63" s="85" t="s">
        <v>366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367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5">D64-E64</f>
        <v>0</v>
      </c>
    </row>
    <row r="65" spans="1:7" x14ac:dyDescent="0.25">
      <c r="A65" s="85" t="s">
        <v>368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5"/>
        <v>0</v>
      </c>
    </row>
    <row r="66" spans="1:7" x14ac:dyDescent="0.25">
      <c r="A66" s="85" t="s">
        <v>369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5"/>
        <v>0</v>
      </c>
    </row>
    <row r="67" spans="1:7" x14ac:dyDescent="0.25">
      <c r="A67" s="85" t="s">
        <v>370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5"/>
        <v>0</v>
      </c>
    </row>
    <row r="68" spans="1:7" x14ac:dyDescent="0.25">
      <c r="A68" s="85" t="s">
        <v>371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5"/>
        <v>0</v>
      </c>
    </row>
    <row r="69" spans="1:7" x14ac:dyDescent="0.25">
      <c r="A69" s="85" t="s">
        <v>372</v>
      </c>
      <c r="B69" s="75">
        <v>12393912</v>
      </c>
      <c r="C69" s="75">
        <v>-2281478</v>
      </c>
      <c r="D69" s="75">
        <v>10112434</v>
      </c>
      <c r="E69" s="75">
        <v>0</v>
      </c>
      <c r="F69" s="75">
        <v>0</v>
      </c>
      <c r="G69" s="75">
        <f t="shared" si="15"/>
        <v>10112434</v>
      </c>
    </row>
    <row r="70" spans="1:7" x14ac:dyDescent="0.25">
      <c r="A70" s="85" t="s">
        <v>373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5"/>
        <v>0</v>
      </c>
    </row>
    <row r="71" spans="1:7" x14ac:dyDescent="0.25">
      <c r="A71" s="84" t="s">
        <v>374</v>
      </c>
      <c r="B71" s="83">
        <f t="shared" ref="B71:G71" si="16">SUM(B72:B74)</f>
        <v>0</v>
      </c>
      <c r="C71" s="83">
        <f t="shared" si="16"/>
        <v>0</v>
      </c>
      <c r="D71" s="83">
        <f t="shared" si="16"/>
        <v>0</v>
      </c>
      <c r="E71" s="83">
        <f t="shared" si="16"/>
        <v>0</v>
      </c>
      <c r="F71" s="83">
        <f t="shared" si="16"/>
        <v>0</v>
      </c>
      <c r="G71" s="83">
        <f t="shared" si="16"/>
        <v>0</v>
      </c>
    </row>
    <row r="72" spans="1:7" x14ac:dyDescent="0.25">
      <c r="A72" s="85" t="s">
        <v>375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376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7">D73-E73</f>
        <v>0</v>
      </c>
    </row>
    <row r="74" spans="1:7" x14ac:dyDescent="0.25">
      <c r="A74" s="85" t="s">
        <v>377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7"/>
        <v>0</v>
      </c>
    </row>
    <row r="75" spans="1:7" x14ac:dyDescent="0.25">
      <c r="A75" s="84" t="s">
        <v>378</v>
      </c>
      <c r="B75" s="83">
        <f t="shared" ref="B75:G75" si="18">SUM(B76:B82)</f>
        <v>0</v>
      </c>
      <c r="C75" s="83">
        <f t="shared" si="18"/>
        <v>0</v>
      </c>
      <c r="D75" s="83">
        <f t="shared" si="18"/>
        <v>0</v>
      </c>
      <c r="E75" s="83">
        <f t="shared" si="18"/>
        <v>0</v>
      </c>
      <c r="F75" s="83">
        <f t="shared" si="18"/>
        <v>0</v>
      </c>
      <c r="G75" s="83">
        <f t="shared" si="18"/>
        <v>0</v>
      </c>
    </row>
    <row r="76" spans="1:7" x14ac:dyDescent="0.25">
      <c r="A76" s="85" t="s">
        <v>379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380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9">D77-E77</f>
        <v>0</v>
      </c>
    </row>
    <row r="78" spans="1:7" x14ac:dyDescent="0.25">
      <c r="A78" s="85" t="s">
        <v>381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9"/>
        <v>0</v>
      </c>
    </row>
    <row r="79" spans="1:7" x14ac:dyDescent="0.25">
      <c r="A79" s="85" t="s">
        <v>382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9"/>
        <v>0</v>
      </c>
    </row>
    <row r="80" spans="1:7" x14ac:dyDescent="0.25">
      <c r="A80" s="85" t="s">
        <v>383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9"/>
        <v>0</v>
      </c>
    </row>
    <row r="81" spans="1:7" x14ac:dyDescent="0.25">
      <c r="A81" s="85" t="s">
        <v>384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9"/>
        <v>0</v>
      </c>
    </row>
    <row r="82" spans="1:7" x14ac:dyDescent="0.25">
      <c r="A82" s="85" t="s">
        <v>385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9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386</v>
      </c>
      <c r="B84" s="83">
        <f t="shared" ref="B84:G84" si="20">SUM(B85,B93,B103,B113,B123,B133,B137,B146,B150)</f>
        <v>0</v>
      </c>
      <c r="C84" s="83">
        <f t="shared" si="20"/>
        <v>0</v>
      </c>
      <c r="D84" s="83">
        <f t="shared" si="20"/>
        <v>0</v>
      </c>
      <c r="E84" s="83">
        <f t="shared" si="20"/>
        <v>0</v>
      </c>
      <c r="F84" s="83">
        <f t="shared" si="20"/>
        <v>0</v>
      </c>
      <c r="G84" s="83">
        <f t="shared" si="20"/>
        <v>0</v>
      </c>
    </row>
    <row r="85" spans="1:7" x14ac:dyDescent="0.25">
      <c r="A85" s="84" t="s">
        <v>313</v>
      </c>
      <c r="B85" s="83">
        <f t="shared" ref="B85:G85" si="21">SUM(B86:B92)</f>
        <v>0</v>
      </c>
      <c r="C85" s="83">
        <f t="shared" si="21"/>
        <v>0</v>
      </c>
      <c r="D85" s="83">
        <f t="shared" si="21"/>
        <v>0</v>
      </c>
      <c r="E85" s="83">
        <f t="shared" si="21"/>
        <v>0</v>
      </c>
      <c r="F85" s="83">
        <f t="shared" si="21"/>
        <v>0</v>
      </c>
      <c r="G85" s="83">
        <f t="shared" si="21"/>
        <v>0</v>
      </c>
    </row>
    <row r="86" spans="1:7" x14ac:dyDescent="0.25">
      <c r="A86" s="85" t="s">
        <v>314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315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2">D87-E87</f>
        <v>0</v>
      </c>
    </row>
    <row r="88" spans="1:7" x14ac:dyDescent="0.25">
      <c r="A88" s="85" t="s">
        <v>316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2"/>
        <v>0</v>
      </c>
    </row>
    <row r="89" spans="1:7" x14ac:dyDescent="0.25">
      <c r="A89" s="85" t="s">
        <v>317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2"/>
        <v>0</v>
      </c>
    </row>
    <row r="90" spans="1:7" x14ac:dyDescent="0.25">
      <c r="A90" s="85" t="s">
        <v>318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2"/>
        <v>0</v>
      </c>
    </row>
    <row r="91" spans="1:7" x14ac:dyDescent="0.25">
      <c r="A91" s="85" t="s">
        <v>319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2"/>
        <v>0</v>
      </c>
    </row>
    <row r="92" spans="1:7" x14ac:dyDescent="0.25">
      <c r="A92" s="85" t="s">
        <v>320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2"/>
        <v>0</v>
      </c>
    </row>
    <row r="93" spans="1:7" x14ac:dyDescent="0.25">
      <c r="A93" s="84" t="s">
        <v>321</v>
      </c>
      <c r="B93" s="83">
        <f t="shared" ref="B93:G93" si="23">SUM(B94:B102)</f>
        <v>0</v>
      </c>
      <c r="C93" s="83">
        <f t="shared" si="23"/>
        <v>0</v>
      </c>
      <c r="D93" s="83">
        <f t="shared" si="23"/>
        <v>0</v>
      </c>
      <c r="E93" s="83">
        <f t="shared" si="23"/>
        <v>0</v>
      </c>
      <c r="F93" s="83">
        <f t="shared" si="23"/>
        <v>0</v>
      </c>
      <c r="G93" s="83">
        <f t="shared" si="23"/>
        <v>0</v>
      </c>
    </row>
    <row r="94" spans="1:7" x14ac:dyDescent="0.25">
      <c r="A94" s="85" t="s">
        <v>322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323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4">D95-E95</f>
        <v>0</v>
      </c>
    </row>
    <row r="96" spans="1:7" x14ac:dyDescent="0.25">
      <c r="A96" s="85" t="s">
        <v>324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4"/>
        <v>0</v>
      </c>
    </row>
    <row r="97" spans="1:7" x14ac:dyDescent="0.25">
      <c r="A97" s="85" t="s">
        <v>325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4"/>
        <v>0</v>
      </c>
    </row>
    <row r="98" spans="1:7" x14ac:dyDescent="0.25">
      <c r="A98" s="87" t="s">
        <v>326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4"/>
        <v>0</v>
      </c>
    </row>
    <row r="99" spans="1:7" x14ac:dyDescent="0.25">
      <c r="A99" s="85" t="s">
        <v>327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4"/>
        <v>0</v>
      </c>
    </row>
    <row r="100" spans="1:7" x14ac:dyDescent="0.25">
      <c r="A100" s="85" t="s">
        <v>328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4"/>
        <v>0</v>
      </c>
    </row>
    <row r="101" spans="1:7" x14ac:dyDescent="0.25">
      <c r="A101" s="85" t="s">
        <v>329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4"/>
        <v>0</v>
      </c>
    </row>
    <row r="102" spans="1:7" x14ac:dyDescent="0.25">
      <c r="A102" s="85" t="s">
        <v>330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4"/>
        <v>0</v>
      </c>
    </row>
    <row r="103" spans="1:7" x14ac:dyDescent="0.25">
      <c r="A103" s="84" t="s">
        <v>331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332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333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5">D105-E105</f>
        <v>0</v>
      </c>
    </row>
    <row r="106" spans="1:7" x14ac:dyDescent="0.25">
      <c r="A106" s="85" t="s">
        <v>334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5"/>
        <v>0</v>
      </c>
    </row>
    <row r="107" spans="1:7" x14ac:dyDescent="0.25">
      <c r="A107" s="85" t="s">
        <v>335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5"/>
        <v>0</v>
      </c>
    </row>
    <row r="108" spans="1:7" x14ac:dyDescent="0.25">
      <c r="A108" s="85" t="s">
        <v>336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5"/>
        <v>0</v>
      </c>
    </row>
    <row r="109" spans="1:7" x14ac:dyDescent="0.25">
      <c r="A109" s="85" t="s">
        <v>337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5"/>
        <v>0</v>
      </c>
    </row>
    <row r="110" spans="1:7" x14ac:dyDescent="0.25">
      <c r="A110" s="85" t="s">
        <v>338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5"/>
        <v>0</v>
      </c>
    </row>
    <row r="111" spans="1:7" x14ac:dyDescent="0.25">
      <c r="A111" s="85" t="s">
        <v>339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5"/>
        <v>0</v>
      </c>
    </row>
    <row r="112" spans="1:7" x14ac:dyDescent="0.25">
      <c r="A112" s="85" t="s">
        <v>340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5"/>
        <v>0</v>
      </c>
    </row>
    <row r="113" spans="1:7" x14ac:dyDescent="0.25">
      <c r="A113" s="84" t="s">
        <v>341</v>
      </c>
      <c r="B113" s="83">
        <f t="shared" ref="B113:G113" si="26">SUM(B114:B122)</f>
        <v>0</v>
      </c>
      <c r="C113" s="83">
        <f t="shared" si="26"/>
        <v>0</v>
      </c>
      <c r="D113" s="83">
        <f t="shared" si="26"/>
        <v>0</v>
      </c>
      <c r="E113" s="83">
        <f t="shared" si="26"/>
        <v>0</v>
      </c>
      <c r="F113" s="83">
        <f t="shared" si="26"/>
        <v>0</v>
      </c>
      <c r="G113" s="83">
        <f t="shared" si="26"/>
        <v>0</v>
      </c>
    </row>
    <row r="114" spans="1:7" x14ac:dyDescent="0.25">
      <c r="A114" s="85" t="s">
        <v>342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343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7">D115-E115</f>
        <v>0</v>
      </c>
    </row>
    <row r="116" spans="1:7" x14ac:dyDescent="0.25">
      <c r="A116" s="85" t="s">
        <v>344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7"/>
        <v>0</v>
      </c>
    </row>
    <row r="117" spans="1:7" x14ac:dyDescent="0.25">
      <c r="A117" s="85" t="s">
        <v>345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7"/>
        <v>0</v>
      </c>
    </row>
    <row r="118" spans="1:7" x14ac:dyDescent="0.25">
      <c r="A118" s="85" t="s">
        <v>346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7"/>
        <v>0</v>
      </c>
    </row>
    <row r="119" spans="1:7" x14ac:dyDescent="0.25">
      <c r="A119" s="85" t="s">
        <v>347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7"/>
        <v>0</v>
      </c>
    </row>
    <row r="120" spans="1:7" x14ac:dyDescent="0.25">
      <c r="A120" s="85" t="s">
        <v>348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7"/>
        <v>0</v>
      </c>
    </row>
    <row r="121" spans="1:7" x14ac:dyDescent="0.25">
      <c r="A121" s="85" t="s">
        <v>349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7"/>
        <v>0</v>
      </c>
    </row>
    <row r="122" spans="1:7" x14ac:dyDescent="0.25">
      <c r="A122" s="85" t="s">
        <v>350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7"/>
        <v>0</v>
      </c>
    </row>
    <row r="123" spans="1:7" x14ac:dyDescent="0.25">
      <c r="A123" s="84" t="s">
        <v>351</v>
      </c>
      <c r="B123" s="83">
        <f t="shared" ref="B123:G123" si="28">SUM(B124:B132)</f>
        <v>0</v>
      </c>
      <c r="C123" s="83">
        <f t="shared" si="28"/>
        <v>0</v>
      </c>
      <c r="D123" s="83">
        <f t="shared" si="28"/>
        <v>0</v>
      </c>
      <c r="E123" s="83">
        <f t="shared" si="28"/>
        <v>0</v>
      </c>
      <c r="F123" s="83">
        <f t="shared" si="28"/>
        <v>0</v>
      </c>
      <c r="G123" s="83">
        <f t="shared" si="28"/>
        <v>0</v>
      </c>
    </row>
    <row r="124" spans="1:7" x14ac:dyDescent="0.25">
      <c r="A124" s="85" t="s">
        <v>352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353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9">D125-E125</f>
        <v>0</v>
      </c>
    </row>
    <row r="126" spans="1:7" x14ac:dyDescent="0.25">
      <c r="A126" s="85" t="s">
        <v>354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9"/>
        <v>0</v>
      </c>
    </row>
    <row r="127" spans="1:7" x14ac:dyDescent="0.25">
      <c r="A127" s="85" t="s">
        <v>355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9"/>
        <v>0</v>
      </c>
    </row>
    <row r="128" spans="1:7" x14ac:dyDescent="0.25">
      <c r="A128" s="85" t="s">
        <v>356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9"/>
        <v>0</v>
      </c>
    </row>
    <row r="129" spans="1:7" x14ac:dyDescent="0.25">
      <c r="A129" s="85" t="s">
        <v>357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9"/>
        <v>0</v>
      </c>
    </row>
    <row r="130" spans="1:7" x14ac:dyDescent="0.25">
      <c r="A130" s="85" t="s">
        <v>358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9"/>
        <v>0</v>
      </c>
    </row>
    <row r="131" spans="1:7" x14ac:dyDescent="0.25">
      <c r="A131" s="85" t="s">
        <v>359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9"/>
        <v>0</v>
      </c>
    </row>
    <row r="132" spans="1:7" x14ac:dyDescent="0.25">
      <c r="A132" s="85" t="s">
        <v>360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9"/>
        <v>0</v>
      </c>
    </row>
    <row r="133" spans="1:7" x14ac:dyDescent="0.25">
      <c r="A133" s="84" t="s">
        <v>361</v>
      </c>
      <c r="B133" s="83">
        <f t="shared" ref="B133:G133" si="30">SUM(B134:B136)</f>
        <v>0</v>
      </c>
      <c r="C133" s="83">
        <f t="shared" si="30"/>
        <v>0</v>
      </c>
      <c r="D133" s="83">
        <f t="shared" si="30"/>
        <v>0</v>
      </c>
      <c r="E133" s="83">
        <f t="shared" si="30"/>
        <v>0</v>
      </c>
      <c r="F133" s="83">
        <f t="shared" si="30"/>
        <v>0</v>
      </c>
      <c r="G133" s="83">
        <f t="shared" si="30"/>
        <v>0</v>
      </c>
    </row>
    <row r="134" spans="1:7" x14ac:dyDescent="0.25">
      <c r="A134" s="85" t="s">
        <v>362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363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1">D135-E135</f>
        <v>0</v>
      </c>
    </row>
    <row r="136" spans="1:7" x14ac:dyDescent="0.25">
      <c r="A136" s="85" t="s">
        <v>364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1"/>
        <v>0</v>
      </c>
    </row>
    <row r="137" spans="1:7" x14ac:dyDescent="0.25">
      <c r="A137" s="84" t="s">
        <v>365</v>
      </c>
      <c r="B137" s="83">
        <f t="shared" ref="B137:G137" si="32">SUM(B138:B142,B144:B145)</f>
        <v>0</v>
      </c>
      <c r="C137" s="83">
        <f t="shared" si="32"/>
        <v>0</v>
      </c>
      <c r="D137" s="83">
        <f t="shared" si="32"/>
        <v>0</v>
      </c>
      <c r="E137" s="83">
        <f t="shared" si="32"/>
        <v>0</v>
      </c>
      <c r="F137" s="83">
        <f t="shared" si="32"/>
        <v>0</v>
      </c>
      <c r="G137" s="83">
        <f t="shared" si="32"/>
        <v>0</v>
      </c>
    </row>
    <row r="138" spans="1:7" x14ac:dyDescent="0.25">
      <c r="A138" s="85" t="s">
        <v>366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367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3">D139-E139</f>
        <v>0</v>
      </c>
    </row>
    <row r="140" spans="1:7" x14ac:dyDescent="0.25">
      <c r="A140" s="85" t="s">
        <v>368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3"/>
        <v>0</v>
      </c>
    </row>
    <row r="141" spans="1:7" x14ac:dyDescent="0.25">
      <c r="A141" s="85" t="s">
        <v>369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3"/>
        <v>0</v>
      </c>
    </row>
    <row r="142" spans="1:7" x14ac:dyDescent="0.25">
      <c r="A142" s="85" t="s">
        <v>370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3"/>
        <v>0</v>
      </c>
    </row>
    <row r="143" spans="1:7" x14ac:dyDescent="0.25">
      <c r="A143" s="85" t="s">
        <v>371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3"/>
        <v>0</v>
      </c>
    </row>
    <row r="144" spans="1:7" x14ac:dyDescent="0.25">
      <c r="A144" s="85" t="s">
        <v>372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3"/>
        <v>0</v>
      </c>
    </row>
    <row r="145" spans="1:7" x14ac:dyDescent="0.25">
      <c r="A145" s="85" t="s">
        <v>373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3"/>
        <v>0</v>
      </c>
    </row>
    <row r="146" spans="1:7" x14ac:dyDescent="0.25">
      <c r="A146" s="84" t="s">
        <v>374</v>
      </c>
      <c r="B146" s="83">
        <f t="shared" ref="B146:G146" si="34">SUM(B147:B149)</f>
        <v>0</v>
      </c>
      <c r="C146" s="83">
        <f t="shared" si="34"/>
        <v>0</v>
      </c>
      <c r="D146" s="83">
        <f t="shared" si="34"/>
        <v>0</v>
      </c>
      <c r="E146" s="83">
        <f t="shared" si="34"/>
        <v>0</v>
      </c>
      <c r="F146" s="83">
        <f t="shared" si="34"/>
        <v>0</v>
      </c>
      <c r="G146" s="83">
        <f t="shared" si="34"/>
        <v>0</v>
      </c>
    </row>
    <row r="147" spans="1:7" x14ac:dyDescent="0.25">
      <c r="A147" s="85" t="s">
        <v>375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376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5">D148-E148</f>
        <v>0</v>
      </c>
    </row>
    <row r="149" spans="1:7" x14ac:dyDescent="0.25">
      <c r="A149" s="85" t="s">
        <v>377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5"/>
        <v>0</v>
      </c>
    </row>
    <row r="150" spans="1:7" x14ac:dyDescent="0.25">
      <c r="A150" s="84" t="s">
        <v>378</v>
      </c>
      <c r="B150" s="83">
        <f t="shared" ref="B150:G150" si="36">SUM(B151:B157)</f>
        <v>0</v>
      </c>
      <c r="C150" s="83">
        <f t="shared" si="36"/>
        <v>0</v>
      </c>
      <c r="D150" s="83">
        <f t="shared" si="36"/>
        <v>0</v>
      </c>
      <c r="E150" s="83">
        <f t="shared" si="36"/>
        <v>0</v>
      </c>
      <c r="F150" s="83">
        <f t="shared" si="36"/>
        <v>0</v>
      </c>
      <c r="G150" s="83">
        <f t="shared" si="36"/>
        <v>0</v>
      </c>
    </row>
    <row r="151" spans="1:7" x14ac:dyDescent="0.25">
      <c r="A151" s="85" t="s">
        <v>379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380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7">D152-E152</f>
        <v>0</v>
      </c>
    </row>
    <row r="153" spans="1:7" x14ac:dyDescent="0.25">
      <c r="A153" s="85" t="s">
        <v>381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7"/>
        <v>0</v>
      </c>
    </row>
    <row r="154" spans="1:7" x14ac:dyDescent="0.25">
      <c r="A154" s="87" t="s">
        <v>382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7"/>
        <v>0</v>
      </c>
    </row>
    <row r="155" spans="1:7" x14ac:dyDescent="0.25">
      <c r="A155" s="85" t="s">
        <v>383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7"/>
        <v>0</v>
      </c>
    </row>
    <row r="156" spans="1:7" x14ac:dyDescent="0.25">
      <c r="A156" s="85" t="s">
        <v>384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7"/>
        <v>0</v>
      </c>
    </row>
    <row r="157" spans="1:7" x14ac:dyDescent="0.25">
      <c r="A157" s="85" t="s">
        <v>385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7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387</v>
      </c>
      <c r="B159" s="90">
        <f t="shared" ref="B159:G159" si="38">B9+B84</f>
        <v>808946263.38999999</v>
      </c>
      <c r="C159" s="90">
        <f t="shared" si="38"/>
        <v>9390356.3900000006</v>
      </c>
      <c r="D159" s="90">
        <f t="shared" si="38"/>
        <v>818336619.78000009</v>
      </c>
      <c r="E159" s="90">
        <f t="shared" si="38"/>
        <v>145290128.29000002</v>
      </c>
      <c r="F159" s="90">
        <f t="shared" si="38"/>
        <v>145186519.30000001</v>
      </c>
      <c r="G159" s="90">
        <f t="shared" si="38"/>
        <v>673046491.49000013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G39:G47 B38:F38 G49:G57 B48:F48 G59:G61 B58:F58 B70:G70 B62:F62 B71:F92 B94:F159 B93:C93 E93:F93 G11:G17 G63:G6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69"/>
  <sheetViews>
    <sheetView showGridLines="0" topLeftCell="A2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59.4257812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1" t="s">
        <v>388</v>
      </c>
      <c r="B1" s="182"/>
      <c r="C1" s="182"/>
      <c r="D1" s="182"/>
      <c r="E1" s="182"/>
      <c r="F1" s="182"/>
      <c r="G1" s="183"/>
    </row>
    <row r="2" spans="1:7" ht="15" customHeight="1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389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 x14ac:dyDescent="0.25">
      <c r="A7" s="176" t="s">
        <v>7</v>
      </c>
      <c r="B7" s="178" t="s">
        <v>306</v>
      </c>
      <c r="C7" s="178"/>
      <c r="D7" s="178"/>
      <c r="E7" s="178"/>
      <c r="F7" s="178"/>
      <c r="G7" s="180" t="s">
        <v>307</v>
      </c>
    </row>
    <row r="8" spans="1:7" ht="30" x14ac:dyDescent="0.25">
      <c r="A8" s="177"/>
      <c r="B8" s="25" t="s">
        <v>308</v>
      </c>
      <c r="C8" s="7" t="s">
        <v>238</v>
      </c>
      <c r="D8" s="25" t="s">
        <v>239</v>
      </c>
      <c r="E8" s="25" t="s">
        <v>194</v>
      </c>
      <c r="F8" s="25" t="s">
        <v>211</v>
      </c>
      <c r="G8" s="179"/>
    </row>
    <row r="9" spans="1:7" ht="15.75" customHeight="1" x14ac:dyDescent="0.25">
      <c r="A9" s="26" t="s">
        <v>390</v>
      </c>
      <c r="B9" s="30">
        <f t="shared" ref="B9:G9" si="0">SUM(B10:B56)</f>
        <v>808946263.38999999</v>
      </c>
      <c r="C9" s="30">
        <f t="shared" si="0"/>
        <v>9390356.3899999987</v>
      </c>
      <c r="D9" s="30">
        <f t="shared" si="0"/>
        <v>818336619.77999985</v>
      </c>
      <c r="E9" s="30">
        <f t="shared" si="0"/>
        <v>145290128.29000005</v>
      </c>
      <c r="F9" s="30">
        <f t="shared" si="0"/>
        <v>145186519.30000001</v>
      </c>
      <c r="G9" s="30">
        <f t="shared" si="0"/>
        <v>673046491.49000013</v>
      </c>
    </row>
    <row r="10" spans="1:7" ht="15.75" customHeight="1" x14ac:dyDescent="0.25">
      <c r="A10" s="46" t="s">
        <v>591</v>
      </c>
      <c r="B10" s="47">
        <v>16046970</v>
      </c>
      <c r="C10" s="47">
        <v>-857850.44</v>
      </c>
      <c r="D10" s="47">
        <v>15189119.560000001</v>
      </c>
      <c r="E10" s="47">
        <v>1254580.6200000001</v>
      </c>
      <c r="F10" s="47">
        <v>1254580.6200000001</v>
      </c>
      <c r="G10" s="47">
        <v>13934538.940000001</v>
      </c>
    </row>
    <row r="11" spans="1:7" ht="15.75" customHeight="1" x14ac:dyDescent="0.25">
      <c r="A11" s="46" t="s">
        <v>592</v>
      </c>
      <c r="B11" s="47">
        <v>126446952</v>
      </c>
      <c r="C11" s="47">
        <v>-392231.24</v>
      </c>
      <c r="D11" s="47">
        <v>126054720.76000001</v>
      </c>
      <c r="E11" s="47">
        <v>21609244.260000002</v>
      </c>
      <c r="F11" s="47">
        <v>21609244.260000002</v>
      </c>
      <c r="G11" s="47">
        <v>104445476.5</v>
      </c>
    </row>
    <row r="12" spans="1:7" ht="15.75" customHeight="1" x14ac:dyDescent="0.25">
      <c r="A12" s="46" t="s">
        <v>593</v>
      </c>
      <c r="B12" s="47">
        <v>23537646</v>
      </c>
      <c r="C12" s="47">
        <v>-81271.22</v>
      </c>
      <c r="D12" s="47">
        <v>23456374.780000001</v>
      </c>
      <c r="E12" s="47">
        <v>4410937.71</v>
      </c>
      <c r="F12" s="47">
        <v>4410937.71</v>
      </c>
      <c r="G12" s="47">
        <v>19045437.07</v>
      </c>
    </row>
    <row r="13" spans="1:7" ht="15.75" customHeight="1" x14ac:dyDescent="0.25">
      <c r="A13" s="46" t="s">
        <v>594</v>
      </c>
      <c r="B13" s="47">
        <v>7777682</v>
      </c>
      <c r="C13" s="47">
        <v>453612.06</v>
      </c>
      <c r="D13" s="47">
        <v>8231294.0599999996</v>
      </c>
      <c r="E13" s="47">
        <v>1373061.38</v>
      </c>
      <c r="F13" s="47">
        <v>1373061.38</v>
      </c>
      <c r="G13" s="47">
        <v>6858232.6799999997</v>
      </c>
    </row>
    <row r="14" spans="1:7" ht="15.75" customHeight="1" x14ac:dyDescent="0.25">
      <c r="A14" s="46" t="s">
        <v>595</v>
      </c>
      <c r="B14" s="47">
        <v>15657652</v>
      </c>
      <c r="C14" s="47">
        <v>80459.199999999997</v>
      </c>
      <c r="D14" s="47">
        <v>15738111.199999999</v>
      </c>
      <c r="E14" s="47">
        <v>2780325.76</v>
      </c>
      <c r="F14" s="47">
        <v>2780325.76</v>
      </c>
      <c r="G14" s="47">
        <v>12957785.439999999</v>
      </c>
    </row>
    <row r="15" spans="1:7" ht="15.75" customHeight="1" x14ac:dyDescent="0.25">
      <c r="A15" s="46" t="s">
        <v>596</v>
      </c>
      <c r="B15" s="47">
        <v>978612</v>
      </c>
      <c r="C15" s="47">
        <v>0</v>
      </c>
      <c r="D15" s="47">
        <v>978612</v>
      </c>
      <c r="E15" s="47">
        <v>242995.43</v>
      </c>
      <c r="F15" s="47">
        <v>242995.43</v>
      </c>
      <c r="G15" s="47">
        <v>735616.57000000007</v>
      </c>
    </row>
    <row r="16" spans="1:7" ht="15.75" customHeight="1" x14ac:dyDescent="0.25">
      <c r="A16" s="46" t="s">
        <v>597</v>
      </c>
      <c r="B16" s="47">
        <v>86679891</v>
      </c>
      <c r="C16" s="47">
        <v>-28654.06</v>
      </c>
      <c r="D16" s="47">
        <v>86651236.939999998</v>
      </c>
      <c r="E16" s="47">
        <v>15216068.17</v>
      </c>
      <c r="F16" s="47">
        <v>15206514.43</v>
      </c>
      <c r="G16" s="47">
        <v>71435168.769999996</v>
      </c>
    </row>
    <row r="17" spans="1:7" ht="15.75" customHeight="1" x14ac:dyDescent="0.25">
      <c r="A17" s="46" t="s">
        <v>598</v>
      </c>
      <c r="B17" s="47">
        <v>15657654</v>
      </c>
      <c r="C17" s="47">
        <v>-30082.14</v>
      </c>
      <c r="D17" s="47">
        <v>15627571.859999999</v>
      </c>
      <c r="E17" s="47">
        <v>2947860.85</v>
      </c>
      <c r="F17" s="47">
        <v>2947860.85</v>
      </c>
      <c r="G17" s="47">
        <v>12679711.01</v>
      </c>
    </row>
    <row r="18" spans="1:7" ht="15.75" customHeight="1" x14ac:dyDescent="0.25">
      <c r="A18" s="46" t="s">
        <v>599</v>
      </c>
      <c r="B18" s="47">
        <v>7777682</v>
      </c>
      <c r="C18" s="47">
        <v>-12578.34</v>
      </c>
      <c r="D18" s="47">
        <v>7765103.6600000001</v>
      </c>
      <c r="E18" s="47">
        <v>1329561.23</v>
      </c>
      <c r="F18" s="47">
        <v>1329561.23</v>
      </c>
      <c r="G18" s="47">
        <v>6435542.4299999997</v>
      </c>
    </row>
    <row r="19" spans="1:7" ht="15.75" customHeight="1" x14ac:dyDescent="0.25">
      <c r="A19" s="46" t="s">
        <v>600</v>
      </c>
      <c r="B19" s="47">
        <v>51548721.390000001</v>
      </c>
      <c r="C19" s="47">
        <v>191327.21</v>
      </c>
      <c r="D19" s="47">
        <v>51740048.600000001</v>
      </c>
      <c r="E19" s="47">
        <v>1985959.37</v>
      </c>
      <c r="F19" s="47">
        <v>1985959.37</v>
      </c>
      <c r="G19" s="47">
        <v>49754089.230000004</v>
      </c>
    </row>
    <row r="20" spans="1:7" ht="15.75" customHeight="1" x14ac:dyDescent="0.25">
      <c r="A20" s="46" t="s">
        <v>601</v>
      </c>
      <c r="B20" s="47">
        <v>18646550</v>
      </c>
      <c r="C20" s="47">
        <v>326498.68</v>
      </c>
      <c r="D20" s="47">
        <v>18973048.68</v>
      </c>
      <c r="E20" s="47">
        <v>4379767.0999999996</v>
      </c>
      <c r="F20" s="47">
        <v>4379767.0999999996</v>
      </c>
      <c r="G20" s="47">
        <v>14593281.58</v>
      </c>
    </row>
    <row r="21" spans="1:7" ht="15.75" customHeight="1" x14ac:dyDescent="0.25">
      <c r="A21" s="46" t="s">
        <v>602</v>
      </c>
      <c r="B21" s="47">
        <v>4256779</v>
      </c>
      <c r="C21" s="47">
        <v>106076.49</v>
      </c>
      <c r="D21" s="47">
        <v>4362855.49</v>
      </c>
      <c r="E21" s="47">
        <v>750192.99</v>
      </c>
      <c r="F21" s="47">
        <v>750192.99</v>
      </c>
      <c r="G21" s="47">
        <v>3612662.5</v>
      </c>
    </row>
    <row r="22" spans="1:7" ht="15.75" customHeight="1" x14ac:dyDescent="0.25">
      <c r="A22" s="46" t="s">
        <v>603</v>
      </c>
      <c r="B22" s="47">
        <v>9828877</v>
      </c>
      <c r="C22" s="47">
        <v>238238</v>
      </c>
      <c r="D22" s="47">
        <v>10067115</v>
      </c>
      <c r="E22" s="47">
        <v>2036799.19</v>
      </c>
      <c r="F22" s="47">
        <v>2036799.19</v>
      </c>
      <c r="G22" s="47">
        <v>8030315.8100000005</v>
      </c>
    </row>
    <row r="23" spans="1:7" ht="15.75" customHeight="1" x14ac:dyDescent="0.25">
      <c r="A23" s="46" t="s">
        <v>604</v>
      </c>
      <c r="B23" s="47">
        <v>4810078</v>
      </c>
      <c r="C23" s="47">
        <v>-169979.14</v>
      </c>
      <c r="D23" s="47">
        <v>4640098.8600000003</v>
      </c>
      <c r="E23" s="47">
        <v>814951.28</v>
      </c>
      <c r="F23" s="47">
        <v>814951.28</v>
      </c>
      <c r="G23" s="47">
        <v>3825147.58</v>
      </c>
    </row>
    <row r="24" spans="1:7" ht="15.75" customHeight="1" x14ac:dyDescent="0.25">
      <c r="A24" s="46" t="s">
        <v>605</v>
      </c>
      <c r="B24" s="47">
        <v>8055384</v>
      </c>
      <c r="C24" s="47">
        <v>195274.93</v>
      </c>
      <c r="D24" s="47">
        <v>8250658.9299999997</v>
      </c>
      <c r="E24" s="47">
        <v>1657827.84</v>
      </c>
      <c r="F24" s="47">
        <v>1657827.84</v>
      </c>
      <c r="G24" s="47">
        <v>6592831.0899999999</v>
      </c>
    </row>
    <row r="25" spans="1:7" ht="15.75" customHeight="1" x14ac:dyDescent="0.25">
      <c r="A25" s="46" t="s">
        <v>606</v>
      </c>
      <c r="B25" s="47">
        <v>5934177</v>
      </c>
      <c r="C25" s="47">
        <v>315135.02</v>
      </c>
      <c r="D25" s="47">
        <v>6249312.0199999996</v>
      </c>
      <c r="E25" s="47">
        <v>1298235.99</v>
      </c>
      <c r="F25" s="47">
        <v>1294846.78</v>
      </c>
      <c r="G25" s="47">
        <v>4951076.0299999993</v>
      </c>
    </row>
    <row r="26" spans="1:7" ht="15.75" customHeight="1" x14ac:dyDescent="0.25">
      <c r="A26" s="46" t="s">
        <v>607</v>
      </c>
      <c r="B26" s="47">
        <v>21980897</v>
      </c>
      <c r="C26" s="47">
        <v>-2053334.3</v>
      </c>
      <c r="D26" s="47">
        <v>19927562.699999999</v>
      </c>
      <c r="E26" s="47">
        <v>1882487.22</v>
      </c>
      <c r="F26" s="47">
        <v>1882487.22</v>
      </c>
      <c r="G26" s="47">
        <v>18045075.48</v>
      </c>
    </row>
    <row r="27" spans="1:7" ht="15.75" customHeight="1" x14ac:dyDescent="0.25">
      <c r="A27" s="46" t="s">
        <v>608</v>
      </c>
      <c r="B27" s="47">
        <v>14437583</v>
      </c>
      <c r="C27" s="47">
        <v>708615.83</v>
      </c>
      <c r="D27" s="47">
        <v>15146198.83</v>
      </c>
      <c r="E27" s="47">
        <v>2576701.4700000002</v>
      </c>
      <c r="F27" s="47">
        <v>2576701.4700000002</v>
      </c>
      <c r="G27" s="47">
        <v>12569497.359999999</v>
      </c>
    </row>
    <row r="28" spans="1:7" ht="15.75" customHeight="1" x14ac:dyDescent="0.25">
      <c r="A28" s="46" t="s">
        <v>609</v>
      </c>
      <c r="B28" s="47">
        <v>8765893</v>
      </c>
      <c r="C28" s="47">
        <v>676498.09</v>
      </c>
      <c r="D28" s="47">
        <v>9442391.0899999999</v>
      </c>
      <c r="E28" s="47">
        <v>1960745.43</v>
      </c>
      <c r="F28" s="47">
        <v>1960745.43</v>
      </c>
      <c r="G28" s="47">
        <v>7481645.6600000001</v>
      </c>
    </row>
    <row r="29" spans="1:7" ht="15.75" customHeight="1" x14ac:dyDescent="0.25">
      <c r="A29" s="46" t="s">
        <v>610</v>
      </c>
      <c r="B29" s="47">
        <v>18309678</v>
      </c>
      <c r="C29" s="47">
        <v>422726.74</v>
      </c>
      <c r="D29" s="47">
        <v>18732404.739999998</v>
      </c>
      <c r="E29" s="47">
        <v>2057102.95</v>
      </c>
      <c r="F29" s="47">
        <v>2057102.95</v>
      </c>
      <c r="G29" s="47">
        <v>16675301.789999999</v>
      </c>
    </row>
    <row r="30" spans="1:7" ht="15.75" customHeight="1" x14ac:dyDescent="0.25">
      <c r="A30" s="46" t="s">
        <v>611</v>
      </c>
      <c r="B30" s="47">
        <v>56978203</v>
      </c>
      <c r="C30" s="47">
        <v>6461943.1500000004</v>
      </c>
      <c r="D30" s="47">
        <v>63440146.149999999</v>
      </c>
      <c r="E30" s="47">
        <v>13151342.33</v>
      </c>
      <c r="F30" s="47">
        <v>13060676.289999999</v>
      </c>
      <c r="G30" s="47">
        <v>50288803.82</v>
      </c>
    </row>
    <row r="31" spans="1:7" ht="15.75" customHeight="1" x14ac:dyDescent="0.25">
      <c r="A31" s="46" t="s">
        <v>612</v>
      </c>
      <c r="B31" s="47">
        <v>3963659</v>
      </c>
      <c r="C31" s="47">
        <v>1672118.54</v>
      </c>
      <c r="D31" s="47">
        <v>5635777.54</v>
      </c>
      <c r="E31" s="47">
        <v>962852.76</v>
      </c>
      <c r="F31" s="47">
        <v>962852.76</v>
      </c>
      <c r="G31" s="47">
        <v>4672924.78</v>
      </c>
    </row>
    <row r="32" spans="1:7" ht="15.75" customHeight="1" x14ac:dyDescent="0.25">
      <c r="A32" s="46" t="s">
        <v>613</v>
      </c>
      <c r="B32" s="47">
        <v>5758329</v>
      </c>
      <c r="C32" s="47">
        <v>-14452.12</v>
      </c>
      <c r="D32" s="47">
        <v>5743876.8799999999</v>
      </c>
      <c r="E32" s="47">
        <v>1170231.96</v>
      </c>
      <c r="F32" s="47">
        <v>1170231.96</v>
      </c>
      <c r="G32" s="47">
        <v>4573644.92</v>
      </c>
    </row>
    <row r="33" spans="1:7" ht="15.75" customHeight="1" x14ac:dyDescent="0.25">
      <c r="A33" s="46" t="s">
        <v>614</v>
      </c>
      <c r="B33" s="47">
        <v>4802217</v>
      </c>
      <c r="C33" s="47">
        <v>60851.03</v>
      </c>
      <c r="D33" s="47">
        <v>4863068.03</v>
      </c>
      <c r="E33" s="47">
        <v>827886.66</v>
      </c>
      <c r="F33" s="47">
        <v>827886.66</v>
      </c>
      <c r="G33" s="47">
        <v>4035181.37</v>
      </c>
    </row>
    <row r="34" spans="1:7" ht="15.75" customHeight="1" x14ac:dyDescent="0.25">
      <c r="A34" s="46" t="s">
        <v>615</v>
      </c>
      <c r="B34" s="47">
        <v>36111164</v>
      </c>
      <c r="C34" s="47">
        <v>-1411054.31</v>
      </c>
      <c r="D34" s="47">
        <v>34700109.689999998</v>
      </c>
      <c r="E34" s="47">
        <v>4210109.45</v>
      </c>
      <c r="F34" s="47">
        <v>4210109.45</v>
      </c>
      <c r="G34" s="47">
        <v>30490000.239999998</v>
      </c>
    </row>
    <row r="35" spans="1:7" ht="15.75" customHeight="1" x14ac:dyDescent="0.25">
      <c r="A35" s="46" t="s">
        <v>616</v>
      </c>
      <c r="B35" s="47">
        <v>7744222</v>
      </c>
      <c r="C35" s="47">
        <v>123749.64</v>
      </c>
      <c r="D35" s="47">
        <v>7867971.6399999997</v>
      </c>
      <c r="E35" s="47">
        <v>1601597.17</v>
      </c>
      <c r="F35" s="47">
        <v>1601597.17</v>
      </c>
      <c r="G35" s="47">
        <v>6266374.4699999997</v>
      </c>
    </row>
    <row r="36" spans="1:7" ht="15.75" customHeight="1" x14ac:dyDescent="0.25">
      <c r="A36" s="46" t="s">
        <v>617</v>
      </c>
      <c r="B36" s="47">
        <v>3994347</v>
      </c>
      <c r="C36" s="47">
        <v>41522.71</v>
      </c>
      <c r="D36" s="47">
        <v>4035869.71</v>
      </c>
      <c r="E36" s="47">
        <v>833895.14</v>
      </c>
      <c r="F36" s="47">
        <v>833895.14</v>
      </c>
      <c r="G36" s="47">
        <v>3201974.57</v>
      </c>
    </row>
    <row r="37" spans="1:7" ht="15.75" customHeight="1" x14ac:dyDescent="0.25">
      <c r="A37" s="46" t="s">
        <v>618</v>
      </c>
      <c r="B37" s="47">
        <v>2165978</v>
      </c>
      <c r="C37" s="47">
        <v>-36075.360000000001</v>
      </c>
      <c r="D37" s="47">
        <v>2129902.64</v>
      </c>
      <c r="E37" s="47">
        <v>276599.53999999998</v>
      </c>
      <c r="F37" s="47">
        <v>276599.53999999998</v>
      </c>
      <c r="G37" s="47">
        <v>1853303.1</v>
      </c>
    </row>
    <row r="38" spans="1:7" ht="15.75" customHeight="1" x14ac:dyDescent="0.25">
      <c r="A38" s="46" t="s">
        <v>619</v>
      </c>
      <c r="B38" s="47">
        <v>4865386</v>
      </c>
      <c r="C38" s="47">
        <v>-1591014.01</v>
      </c>
      <c r="D38" s="47">
        <v>3274371.99</v>
      </c>
      <c r="E38" s="47">
        <v>573472.44999999995</v>
      </c>
      <c r="F38" s="47">
        <v>573472.44999999995</v>
      </c>
      <c r="G38" s="47">
        <v>2700899.54</v>
      </c>
    </row>
    <row r="39" spans="1:7" ht="15.75" customHeight="1" x14ac:dyDescent="0.25">
      <c r="A39" s="46" t="s">
        <v>620</v>
      </c>
      <c r="B39" s="47">
        <v>8664328</v>
      </c>
      <c r="C39" s="47">
        <v>-1426049.23</v>
      </c>
      <c r="D39" s="47">
        <v>7238278.7699999996</v>
      </c>
      <c r="E39" s="47">
        <v>2769340.04</v>
      </c>
      <c r="F39" s="47">
        <v>2769340.04</v>
      </c>
      <c r="G39" s="47">
        <v>4468938.7299999995</v>
      </c>
    </row>
    <row r="40" spans="1:7" ht="15.75" customHeight="1" x14ac:dyDescent="0.25">
      <c r="A40" s="46" t="s">
        <v>621</v>
      </c>
      <c r="B40" s="47">
        <v>7987123</v>
      </c>
      <c r="C40" s="47">
        <v>-1605865.72</v>
      </c>
      <c r="D40" s="47">
        <v>6381257.2800000003</v>
      </c>
      <c r="E40" s="47">
        <v>1484142.29</v>
      </c>
      <c r="F40" s="47">
        <v>1484142.29</v>
      </c>
      <c r="G40" s="47">
        <v>4897114.99</v>
      </c>
    </row>
    <row r="41" spans="1:7" ht="15.75" customHeight="1" x14ac:dyDescent="0.25">
      <c r="A41" s="46" t="s">
        <v>622</v>
      </c>
      <c r="B41" s="47">
        <v>14022612</v>
      </c>
      <c r="C41" s="47">
        <v>-2056253.12</v>
      </c>
      <c r="D41" s="47">
        <v>11966358.879999999</v>
      </c>
      <c r="E41" s="47">
        <v>2511551.63</v>
      </c>
      <c r="F41" s="47">
        <v>2511551.63</v>
      </c>
      <c r="G41" s="47">
        <v>9454807.25</v>
      </c>
    </row>
    <row r="42" spans="1:7" ht="15.75" customHeight="1" x14ac:dyDescent="0.25">
      <c r="A42" s="46" t="s">
        <v>623</v>
      </c>
      <c r="B42" s="47">
        <v>29119270.5</v>
      </c>
      <c r="C42" s="47">
        <v>1366333.5</v>
      </c>
      <c r="D42" s="47">
        <v>30485604</v>
      </c>
      <c r="E42" s="47">
        <v>6559743.2599999998</v>
      </c>
      <c r="F42" s="47">
        <v>6559743.1500000004</v>
      </c>
      <c r="G42" s="47">
        <v>23925860.740000002</v>
      </c>
    </row>
    <row r="43" spans="1:7" ht="15.75" customHeight="1" x14ac:dyDescent="0.25">
      <c r="A43" s="46" t="s">
        <v>624</v>
      </c>
      <c r="B43" s="47">
        <v>29536645.5</v>
      </c>
      <c r="C43" s="47">
        <v>3057261.7</v>
      </c>
      <c r="D43" s="47">
        <v>32593907.199999999</v>
      </c>
      <c r="E43" s="47">
        <v>6714855.2999999998</v>
      </c>
      <c r="F43" s="47">
        <v>6714855.2199999997</v>
      </c>
      <c r="G43" s="47">
        <v>25879051.899999999</v>
      </c>
    </row>
    <row r="44" spans="1:7" ht="15.75" customHeight="1" x14ac:dyDescent="0.25">
      <c r="A44" s="46" t="s">
        <v>625</v>
      </c>
      <c r="B44" s="47">
        <v>24756899</v>
      </c>
      <c r="C44" s="47">
        <v>1278447.04</v>
      </c>
      <c r="D44" s="47">
        <v>26035346.039999999</v>
      </c>
      <c r="E44" s="47">
        <v>5967215.6900000004</v>
      </c>
      <c r="F44" s="47">
        <v>5967215.7699999996</v>
      </c>
      <c r="G44" s="47">
        <v>20068130.349999998</v>
      </c>
    </row>
    <row r="45" spans="1:7" ht="15.75" customHeight="1" x14ac:dyDescent="0.25">
      <c r="A45" s="46" t="s">
        <v>626</v>
      </c>
      <c r="B45" s="47">
        <v>6617997</v>
      </c>
      <c r="C45" s="47">
        <v>-133892.07</v>
      </c>
      <c r="D45" s="47">
        <v>6484104.9299999997</v>
      </c>
      <c r="E45" s="47">
        <v>1255995.6399999999</v>
      </c>
      <c r="F45" s="47">
        <v>1255995.72</v>
      </c>
      <c r="G45" s="47">
        <v>5228109.29</v>
      </c>
    </row>
    <row r="46" spans="1:7" ht="15.75" customHeight="1" x14ac:dyDescent="0.25">
      <c r="A46" s="46" t="s">
        <v>627</v>
      </c>
      <c r="B46" s="47">
        <v>2992986</v>
      </c>
      <c r="C46" s="47">
        <v>113516.28</v>
      </c>
      <c r="D46" s="47">
        <v>3106502.28</v>
      </c>
      <c r="E46" s="47">
        <v>522976.51</v>
      </c>
      <c r="F46" s="47">
        <v>522976.51</v>
      </c>
      <c r="G46" s="47">
        <v>2583525.7699999996</v>
      </c>
    </row>
    <row r="47" spans="1:7" ht="15.75" customHeight="1" x14ac:dyDescent="0.25">
      <c r="A47" s="46" t="s">
        <v>628</v>
      </c>
      <c r="B47" s="47">
        <v>20983317</v>
      </c>
      <c r="C47" s="47">
        <v>1185216.25</v>
      </c>
      <c r="D47" s="47">
        <v>22168533.25</v>
      </c>
      <c r="E47" s="47">
        <v>4311106.7699999996</v>
      </c>
      <c r="F47" s="47">
        <v>4311106.7699999996</v>
      </c>
      <c r="G47" s="47">
        <v>17857426.48</v>
      </c>
    </row>
    <row r="48" spans="1:7" ht="15.75" customHeight="1" x14ac:dyDescent="0.25">
      <c r="A48" s="46" t="s">
        <v>629</v>
      </c>
      <c r="B48" s="47">
        <v>3399819</v>
      </c>
      <c r="C48" s="47">
        <v>-45119.4</v>
      </c>
      <c r="D48" s="47">
        <v>3354699.6</v>
      </c>
      <c r="E48" s="47">
        <v>482145.14</v>
      </c>
      <c r="F48" s="47">
        <v>482145.14</v>
      </c>
      <c r="G48" s="47">
        <v>2872554.46</v>
      </c>
    </row>
    <row r="49" spans="1:7" ht="15.75" customHeight="1" x14ac:dyDescent="0.25">
      <c r="A49" s="46" t="s">
        <v>630</v>
      </c>
      <c r="B49" s="47">
        <v>9402574</v>
      </c>
      <c r="C49" s="47">
        <v>-886623.34</v>
      </c>
      <c r="D49" s="47">
        <v>8515950.6600000001</v>
      </c>
      <c r="E49" s="47">
        <v>1885988.87</v>
      </c>
      <c r="F49" s="47">
        <v>1885988.87</v>
      </c>
      <c r="G49" s="47">
        <v>6629961.79</v>
      </c>
    </row>
    <row r="50" spans="1:7" ht="15.75" customHeight="1" x14ac:dyDescent="0.25">
      <c r="A50" s="46" t="s">
        <v>631</v>
      </c>
      <c r="B50" s="47">
        <v>4605407</v>
      </c>
      <c r="C50" s="47">
        <v>228610.64</v>
      </c>
      <c r="D50" s="47">
        <v>4834017.6399999997</v>
      </c>
      <c r="E50" s="47">
        <v>1293838.44</v>
      </c>
      <c r="F50" s="47">
        <v>1293838.44</v>
      </c>
      <c r="G50" s="47">
        <v>3540179.1999999997</v>
      </c>
    </row>
    <row r="51" spans="1:7" ht="15.75" customHeight="1" x14ac:dyDescent="0.25">
      <c r="A51" s="46" t="s">
        <v>632</v>
      </c>
      <c r="B51" s="47">
        <v>5616425</v>
      </c>
      <c r="C51" s="47">
        <v>-206511.24</v>
      </c>
      <c r="D51" s="47">
        <v>5409913.7599999998</v>
      </c>
      <c r="E51" s="47">
        <v>1036678.77</v>
      </c>
      <c r="F51" s="47">
        <v>1036678.77</v>
      </c>
      <c r="G51" s="47">
        <v>4373234.99</v>
      </c>
    </row>
    <row r="52" spans="1:7" ht="15.75" customHeight="1" x14ac:dyDescent="0.25">
      <c r="A52" s="46" t="s">
        <v>633</v>
      </c>
      <c r="B52" s="47">
        <v>6203634</v>
      </c>
      <c r="C52" s="47">
        <v>3287011.35</v>
      </c>
      <c r="D52" s="47">
        <v>9490645.3499999996</v>
      </c>
      <c r="E52" s="47">
        <v>3827056.54</v>
      </c>
      <c r="F52" s="47">
        <v>3827056.54</v>
      </c>
      <c r="G52" s="47">
        <v>5663588.8099999996</v>
      </c>
    </row>
    <row r="53" spans="1:7" ht="15.75" customHeight="1" x14ac:dyDescent="0.25">
      <c r="A53" s="46" t="s">
        <v>634</v>
      </c>
      <c r="B53" s="47">
        <v>18101112</v>
      </c>
      <c r="C53" s="47">
        <v>542561.69999999995</v>
      </c>
      <c r="D53" s="47">
        <v>18643673.699999999</v>
      </c>
      <c r="E53" s="47">
        <v>3672847.59</v>
      </c>
      <c r="F53" s="47">
        <v>3672847.59</v>
      </c>
      <c r="G53" s="47">
        <v>14970826.109999999</v>
      </c>
    </row>
    <row r="54" spans="1:7" ht="15.75" customHeight="1" x14ac:dyDescent="0.25">
      <c r="A54" s="46" t="s">
        <v>635</v>
      </c>
      <c r="B54" s="47">
        <v>5389518</v>
      </c>
      <c r="C54" s="47">
        <v>-183108.94</v>
      </c>
      <c r="D54" s="47">
        <v>5206409.0599999996</v>
      </c>
      <c r="E54" s="47">
        <v>1331750.3500000001</v>
      </c>
      <c r="F54" s="47">
        <v>1331750.3500000001</v>
      </c>
      <c r="G54" s="47">
        <v>3874658.7099999995</v>
      </c>
    </row>
    <row r="55" spans="1:7" ht="15.75" customHeight="1" x14ac:dyDescent="0.25">
      <c r="A55" s="46" t="s">
        <v>636</v>
      </c>
      <c r="B55" s="47">
        <v>11777596</v>
      </c>
      <c r="C55" s="47">
        <v>-598504.1</v>
      </c>
      <c r="D55" s="47">
        <v>11179091.9</v>
      </c>
      <c r="E55" s="47">
        <v>2006824.43</v>
      </c>
      <c r="F55" s="47">
        <v>2006824.47</v>
      </c>
      <c r="G55" s="47">
        <v>9172267.4700000007</v>
      </c>
    </row>
    <row r="56" spans="1:7" ht="15.75" customHeight="1" x14ac:dyDescent="0.25">
      <c r="A56" s="46" t="s">
        <v>637</v>
      </c>
      <c r="B56" s="47">
        <v>6250137</v>
      </c>
      <c r="C56" s="47">
        <v>77254.45</v>
      </c>
      <c r="D56" s="47">
        <v>6327391.4500000002</v>
      </c>
      <c r="E56" s="47">
        <v>1482677.33</v>
      </c>
      <c r="F56" s="47">
        <v>1482677.32</v>
      </c>
      <c r="G56" s="47">
        <v>4844714.12</v>
      </c>
    </row>
    <row r="57" spans="1:7" x14ac:dyDescent="0.25">
      <c r="A57" s="31" t="s">
        <v>154</v>
      </c>
      <c r="B57" s="49"/>
      <c r="C57" s="49"/>
      <c r="D57" s="49"/>
      <c r="E57" s="49"/>
      <c r="F57" s="49"/>
      <c r="G57" s="49"/>
    </row>
    <row r="58" spans="1:7" x14ac:dyDescent="0.25">
      <c r="A58" s="3" t="s">
        <v>399</v>
      </c>
      <c r="B58" s="4">
        <f>SUM(B59:B66)</f>
        <v>0</v>
      </c>
      <c r="C58" s="4">
        <f t="shared" ref="C58:G58" si="1">SUM(C59:C66)</f>
        <v>0</v>
      </c>
      <c r="D58" s="4">
        <f t="shared" si="1"/>
        <v>0</v>
      </c>
      <c r="E58" s="4">
        <f t="shared" si="1"/>
        <v>0</v>
      </c>
      <c r="F58" s="4">
        <f t="shared" si="1"/>
        <v>0</v>
      </c>
      <c r="G58" s="4">
        <f t="shared" si="1"/>
        <v>0</v>
      </c>
    </row>
    <row r="59" spans="1:7" x14ac:dyDescent="0.25">
      <c r="A59" s="63" t="s">
        <v>391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</row>
    <row r="60" spans="1:7" x14ac:dyDescent="0.25">
      <c r="A60" s="63" t="s">
        <v>392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v>0</v>
      </c>
    </row>
    <row r="61" spans="1:7" x14ac:dyDescent="0.25">
      <c r="A61" s="63" t="s">
        <v>393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25">
      <c r="A62" s="63" t="s">
        <v>394</v>
      </c>
      <c r="B62" s="75">
        <v>0</v>
      </c>
      <c r="C62" s="75">
        <v>0</v>
      </c>
      <c r="D62" s="75">
        <v>0</v>
      </c>
      <c r="E62" s="75">
        <v>0</v>
      </c>
      <c r="F62" s="75">
        <v>0</v>
      </c>
      <c r="G62" s="75">
        <v>0</v>
      </c>
    </row>
    <row r="63" spans="1:7" x14ac:dyDescent="0.25">
      <c r="A63" s="63" t="s">
        <v>395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25">
      <c r="A64" s="63" t="s">
        <v>396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25">
      <c r="A65" s="63" t="s">
        <v>397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x14ac:dyDescent="0.25">
      <c r="A66" s="63" t="s">
        <v>398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</row>
    <row r="67" spans="1:7" x14ac:dyDescent="0.25">
      <c r="A67" s="31" t="s">
        <v>154</v>
      </c>
      <c r="B67" s="49"/>
      <c r="C67" s="49"/>
      <c r="D67" s="49"/>
      <c r="E67" s="49"/>
      <c r="F67" s="49"/>
      <c r="G67" s="49"/>
    </row>
    <row r="68" spans="1:7" x14ac:dyDescent="0.25">
      <c r="A68" s="3" t="s">
        <v>387</v>
      </c>
      <c r="B68" s="4">
        <f t="shared" ref="B68:G68" si="2">SUM(B58,B9)</f>
        <v>808946263.38999999</v>
      </c>
      <c r="C68" s="4">
        <f t="shared" si="2"/>
        <v>9390356.3899999987</v>
      </c>
      <c r="D68" s="4">
        <f t="shared" si="2"/>
        <v>818336619.77999985</v>
      </c>
      <c r="E68" s="4">
        <f t="shared" si="2"/>
        <v>145290128.29000005</v>
      </c>
      <c r="F68" s="4">
        <f t="shared" si="2"/>
        <v>145186519.30000001</v>
      </c>
      <c r="G68" s="4">
        <f t="shared" si="2"/>
        <v>673046491.49000013</v>
      </c>
    </row>
    <row r="69" spans="1:7" x14ac:dyDescent="0.25">
      <c r="A69" s="55"/>
      <c r="B69" s="55"/>
      <c r="C69" s="55"/>
      <c r="D69" s="55"/>
      <c r="E69" s="55"/>
      <c r="F69" s="55"/>
      <c r="G69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7:G68 B9:G58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57:G68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5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7" t="s">
        <v>400</v>
      </c>
      <c r="B1" s="188"/>
      <c r="C1" s="188"/>
      <c r="D1" s="188"/>
      <c r="E1" s="188"/>
      <c r="F1" s="188"/>
      <c r="G1" s="188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401</v>
      </c>
      <c r="B3" s="114"/>
      <c r="C3" s="114"/>
      <c r="D3" s="114"/>
      <c r="E3" s="114"/>
      <c r="F3" s="114"/>
      <c r="G3" s="115"/>
    </row>
    <row r="4" spans="1:7" x14ac:dyDescent="0.25">
      <c r="A4" s="113" t="s">
        <v>402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76" t="s">
        <v>7</v>
      </c>
      <c r="B7" s="184" t="s">
        <v>306</v>
      </c>
      <c r="C7" s="185"/>
      <c r="D7" s="185"/>
      <c r="E7" s="185"/>
      <c r="F7" s="186"/>
      <c r="G7" s="180" t="s">
        <v>403</v>
      </c>
    </row>
    <row r="8" spans="1:7" ht="30" x14ac:dyDescent="0.25">
      <c r="A8" s="177"/>
      <c r="B8" s="25" t="s">
        <v>308</v>
      </c>
      <c r="C8" s="7" t="s">
        <v>404</v>
      </c>
      <c r="D8" s="25" t="s">
        <v>310</v>
      </c>
      <c r="E8" s="25" t="s">
        <v>194</v>
      </c>
      <c r="F8" s="32" t="s">
        <v>211</v>
      </c>
      <c r="G8" s="179"/>
    </row>
    <row r="9" spans="1:7" ht="16.5" customHeight="1" x14ac:dyDescent="0.25">
      <c r="A9" s="26" t="s">
        <v>405</v>
      </c>
      <c r="B9" s="30">
        <f>SUM(B10,B19,B27,B37)</f>
        <v>808946263.38999999</v>
      </c>
      <c r="C9" s="30">
        <f t="shared" ref="C9:G9" si="0">SUM(C10,C19,C27,C37)</f>
        <v>9390356.3900000006</v>
      </c>
      <c r="D9" s="30">
        <f t="shared" si="0"/>
        <v>818336619.77999997</v>
      </c>
      <c r="E9" s="30">
        <f t="shared" si="0"/>
        <v>145290128.28999999</v>
      </c>
      <c r="F9" s="30">
        <f t="shared" si="0"/>
        <v>145186519.30000001</v>
      </c>
      <c r="G9" s="30">
        <f t="shared" si="0"/>
        <v>673046491.49000001</v>
      </c>
    </row>
    <row r="10" spans="1:7" ht="15" customHeight="1" x14ac:dyDescent="0.25">
      <c r="A10" s="58" t="s">
        <v>406</v>
      </c>
      <c r="B10" s="47">
        <v>808946263.38999999</v>
      </c>
      <c r="C10" s="47">
        <v>9390356.3900000006</v>
      </c>
      <c r="D10" s="47">
        <v>818336619.77999997</v>
      </c>
      <c r="E10" s="47">
        <v>145290128.28999999</v>
      </c>
      <c r="F10" s="47">
        <v>145186519.30000001</v>
      </c>
      <c r="G10" s="47">
        <v>673046491.49000001</v>
      </c>
    </row>
    <row r="11" spans="1:7" x14ac:dyDescent="0.25">
      <c r="A11" s="77" t="s">
        <v>407</v>
      </c>
      <c r="B11" s="47">
        <v>808946263.38999999</v>
      </c>
      <c r="C11" s="47">
        <v>9390356.3900000006</v>
      </c>
      <c r="D11" s="47">
        <v>818336619.77999997</v>
      </c>
      <c r="E11" s="47">
        <v>145290128.28999999</v>
      </c>
      <c r="F11" s="47">
        <v>145186519.30000001</v>
      </c>
      <c r="G11" s="47">
        <v>673046491.49000001</v>
      </c>
    </row>
    <row r="12" spans="1:7" x14ac:dyDescent="0.25">
      <c r="A12" s="77" t="s">
        <v>408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409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410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411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412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413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414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415</v>
      </c>
      <c r="B19" s="47">
        <f>SUM(B20:B26)</f>
        <v>0</v>
      </c>
      <c r="C19" s="47">
        <f t="shared" ref="C19:G19" si="1">SUM(C20:C26)</f>
        <v>0</v>
      </c>
      <c r="D19" s="47">
        <f t="shared" si="1"/>
        <v>0</v>
      </c>
      <c r="E19" s="47">
        <f t="shared" si="1"/>
        <v>0</v>
      </c>
      <c r="F19" s="47">
        <f t="shared" si="1"/>
        <v>0</v>
      </c>
      <c r="G19" s="47">
        <f t="shared" si="1"/>
        <v>0</v>
      </c>
    </row>
    <row r="20" spans="1:7" x14ac:dyDescent="0.25">
      <c r="A20" s="77" t="s">
        <v>416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417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418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419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420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421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422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423</v>
      </c>
      <c r="B27" s="47">
        <f>SUM(B28:B36)</f>
        <v>0</v>
      </c>
      <c r="C27" s="47">
        <f t="shared" ref="C27:G27" si="2">SUM(C28:C36)</f>
        <v>0</v>
      </c>
      <c r="D27" s="47">
        <f t="shared" si="2"/>
        <v>0</v>
      </c>
      <c r="E27" s="47">
        <f t="shared" si="2"/>
        <v>0</v>
      </c>
      <c r="F27" s="47">
        <f t="shared" si="2"/>
        <v>0</v>
      </c>
      <c r="G27" s="47">
        <f t="shared" si="2"/>
        <v>0</v>
      </c>
    </row>
    <row r="28" spans="1:7" x14ac:dyDescent="0.25">
      <c r="A28" s="80" t="s">
        <v>424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425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426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427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428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429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430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431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432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433</v>
      </c>
      <c r="B37" s="47">
        <f>SUM(B38:B41)</f>
        <v>0</v>
      </c>
      <c r="C37" s="47">
        <f t="shared" ref="C37:G37" si="3">SUM(C38:C41)</f>
        <v>0</v>
      </c>
      <c r="D37" s="47">
        <f t="shared" si="3"/>
        <v>0</v>
      </c>
      <c r="E37" s="47">
        <f t="shared" si="3"/>
        <v>0</v>
      </c>
      <c r="F37" s="47">
        <f t="shared" si="3"/>
        <v>0</v>
      </c>
      <c r="G37" s="47">
        <f t="shared" si="3"/>
        <v>0</v>
      </c>
    </row>
    <row r="38" spans="1:7" x14ac:dyDescent="0.25">
      <c r="A38" s="80" t="s">
        <v>434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435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436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437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438</v>
      </c>
      <c r="B43" s="4">
        <f>SUM(B44,B53,B61,B71)</f>
        <v>0</v>
      </c>
      <c r="C43" s="4">
        <f t="shared" ref="C43:G43" si="4">SUM(C44,C53,C61,C71)</f>
        <v>0</v>
      </c>
      <c r="D43" s="4">
        <f t="shared" si="4"/>
        <v>0</v>
      </c>
      <c r="E43" s="4">
        <f t="shared" si="4"/>
        <v>0</v>
      </c>
      <c r="F43" s="4">
        <f t="shared" si="4"/>
        <v>0</v>
      </c>
      <c r="G43" s="4">
        <f t="shared" si="4"/>
        <v>0</v>
      </c>
    </row>
    <row r="44" spans="1:7" x14ac:dyDescent="0.25">
      <c r="A44" s="58" t="s">
        <v>406</v>
      </c>
      <c r="B44" s="47">
        <f>SUM(B45:B52)</f>
        <v>0</v>
      </c>
      <c r="C44" s="47">
        <f t="shared" ref="C44:G44" si="5">SUM(C45:C52)</f>
        <v>0</v>
      </c>
      <c r="D44" s="47">
        <f t="shared" si="5"/>
        <v>0</v>
      </c>
      <c r="E44" s="47">
        <f t="shared" si="5"/>
        <v>0</v>
      </c>
      <c r="F44" s="47">
        <f t="shared" si="5"/>
        <v>0</v>
      </c>
      <c r="G44" s="47">
        <f t="shared" si="5"/>
        <v>0</v>
      </c>
    </row>
    <row r="45" spans="1:7" x14ac:dyDescent="0.25">
      <c r="A45" s="80" t="s">
        <v>407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408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409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410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411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412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413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414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415</v>
      </c>
      <c r="B53" s="47">
        <f>SUM(B54:B60)</f>
        <v>0</v>
      </c>
      <c r="C53" s="47">
        <f t="shared" ref="C53:G53" si="6">SUM(C54:C60)</f>
        <v>0</v>
      </c>
      <c r="D53" s="47">
        <f t="shared" si="6"/>
        <v>0</v>
      </c>
      <c r="E53" s="47">
        <f t="shared" si="6"/>
        <v>0</v>
      </c>
      <c r="F53" s="47">
        <f t="shared" si="6"/>
        <v>0</v>
      </c>
      <c r="G53" s="47">
        <f t="shared" si="6"/>
        <v>0</v>
      </c>
    </row>
    <row r="54" spans="1:7" x14ac:dyDescent="0.25">
      <c r="A54" s="80" t="s">
        <v>416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417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418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419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420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421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422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423</v>
      </c>
      <c r="B61" s="47">
        <f>SUM(B62:B70)</f>
        <v>0</v>
      </c>
      <c r="C61" s="47">
        <f t="shared" ref="C61:G61" si="7">SUM(C62:C70)</f>
        <v>0</v>
      </c>
      <c r="D61" s="47">
        <f t="shared" si="7"/>
        <v>0</v>
      </c>
      <c r="E61" s="47">
        <f t="shared" si="7"/>
        <v>0</v>
      </c>
      <c r="F61" s="47">
        <f t="shared" si="7"/>
        <v>0</v>
      </c>
      <c r="G61" s="47">
        <f t="shared" si="7"/>
        <v>0</v>
      </c>
    </row>
    <row r="62" spans="1:7" x14ac:dyDescent="0.25">
      <c r="A62" s="80" t="s">
        <v>424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425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426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427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428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429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430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431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432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433</v>
      </c>
      <c r="B71" s="47">
        <f>SUM(B72:B75)</f>
        <v>0</v>
      </c>
      <c r="C71" s="47">
        <f t="shared" ref="C71:G71" si="8">SUM(C72:C75)</f>
        <v>0</v>
      </c>
      <c r="D71" s="47">
        <f t="shared" si="8"/>
        <v>0</v>
      </c>
      <c r="E71" s="47">
        <f t="shared" si="8"/>
        <v>0</v>
      </c>
      <c r="F71" s="47">
        <f t="shared" si="8"/>
        <v>0</v>
      </c>
      <c r="G71" s="47">
        <f t="shared" si="8"/>
        <v>0</v>
      </c>
    </row>
    <row r="72" spans="1:7" x14ac:dyDescent="0.25">
      <c r="A72" s="80" t="s">
        <v>434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435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436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437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387</v>
      </c>
      <c r="B77" s="4">
        <f>B43+B9</f>
        <v>808946263.38999999</v>
      </c>
      <c r="C77" s="4">
        <f t="shared" ref="C77:G77" si="9">C43+C9</f>
        <v>9390356.3900000006</v>
      </c>
      <c r="D77" s="4">
        <f t="shared" si="9"/>
        <v>818336619.77999997</v>
      </c>
      <c r="E77" s="4">
        <f t="shared" si="9"/>
        <v>145290128.28999999</v>
      </c>
      <c r="F77" s="4">
        <f t="shared" si="9"/>
        <v>145186519.30000001</v>
      </c>
      <c r="G77" s="4">
        <f t="shared" si="9"/>
        <v>673046491.49000001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1 B37:G37 B19:G19 B27:G27 B53:G53 C72:G75 B43:B44 B71:G71 B76:G77 C20:G26 C28:G36 C43:G52 C54:G60 C62:G70 C9:G18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81" t="s">
        <v>439</v>
      </c>
      <c r="B1" s="173"/>
      <c r="C1" s="173"/>
      <c r="D1" s="173"/>
      <c r="E1" s="173"/>
      <c r="F1" s="173"/>
      <c r="G1" s="174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x14ac:dyDescent="0.25">
      <c r="A4" s="113" t="s">
        <v>440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x14ac:dyDescent="0.25">
      <c r="A7" s="176" t="s">
        <v>441</v>
      </c>
      <c r="B7" s="179" t="s">
        <v>306</v>
      </c>
      <c r="C7" s="179"/>
      <c r="D7" s="179"/>
      <c r="E7" s="179"/>
      <c r="F7" s="179"/>
      <c r="G7" s="179" t="s">
        <v>307</v>
      </c>
    </row>
    <row r="8" spans="1:7" ht="30" x14ac:dyDescent="0.25">
      <c r="A8" s="177"/>
      <c r="B8" s="7" t="s">
        <v>308</v>
      </c>
      <c r="C8" s="33" t="s">
        <v>404</v>
      </c>
      <c r="D8" s="33" t="s">
        <v>239</v>
      </c>
      <c r="E8" s="33" t="s">
        <v>194</v>
      </c>
      <c r="F8" s="33" t="s">
        <v>211</v>
      </c>
      <c r="G8" s="189"/>
    </row>
    <row r="9" spans="1:7" ht="15.75" customHeight="1" x14ac:dyDescent="0.25">
      <c r="A9" s="26" t="s">
        <v>442</v>
      </c>
      <c r="B9" s="119">
        <f>SUM(B10,B11,B12,B15,B16,B19)</f>
        <v>545133937</v>
      </c>
      <c r="C9" s="119">
        <f t="shared" ref="C9:G9" si="0">SUM(C10,C11,C12,C15,C16,C19)</f>
        <v>1691727.39</v>
      </c>
      <c r="D9" s="119">
        <f t="shared" si="0"/>
        <v>546825664.38999999</v>
      </c>
      <c r="E9" s="119">
        <f t="shared" si="0"/>
        <v>116382215.70999999</v>
      </c>
      <c r="F9" s="119">
        <f t="shared" si="0"/>
        <v>116367903.81</v>
      </c>
      <c r="G9" s="119">
        <f t="shared" si="0"/>
        <v>430443448.68000001</v>
      </c>
    </row>
    <row r="10" spans="1:7" x14ac:dyDescent="0.25">
      <c r="A10" s="58" t="s">
        <v>443</v>
      </c>
      <c r="B10" s="75">
        <v>545133937</v>
      </c>
      <c r="C10" s="75">
        <v>1691727.39</v>
      </c>
      <c r="D10" s="75">
        <f>+B10+C10</f>
        <v>546825664.38999999</v>
      </c>
      <c r="E10" s="75">
        <v>116382215.70999999</v>
      </c>
      <c r="F10" s="75">
        <v>116367903.81</v>
      </c>
      <c r="G10" s="76">
        <f>D10-E10</f>
        <v>430443448.68000001</v>
      </c>
    </row>
    <row r="11" spans="1:7" ht="15.75" customHeight="1" x14ac:dyDescent="0.25">
      <c r="A11" s="58" t="s">
        <v>444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445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446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447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448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449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450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451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452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453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443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444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445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446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449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450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451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452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454</v>
      </c>
      <c r="B33" s="119">
        <f>B21+B9</f>
        <v>545133937</v>
      </c>
      <c r="C33" s="119">
        <f t="shared" ref="C33:G33" si="8">C21+C9</f>
        <v>1691727.39</v>
      </c>
      <c r="D33" s="119">
        <f t="shared" si="8"/>
        <v>546825664.38999999</v>
      </c>
      <c r="E33" s="119">
        <f t="shared" si="8"/>
        <v>116382215.70999999</v>
      </c>
      <c r="F33" s="119">
        <f t="shared" si="8"/>
        <v>116367903.81</v>
      </c>
      <c r="G33" s="119">
        <f t="shared" si="8"/>
        <v>430443448.68000001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D11 G10 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defe1c3-5eb7-46ff-bda6-0f8d4f501c8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15F9FFCBE0DE4EA32892169E9FCA33" ma:contentTypeVersion="10" ma:contentTypeDescription="Create a new document." ma:contentTypeScope="" ma:versionID="a3ad23cd4d18428122e8037de73258e9">
  <xsd:schema xmlns:xsd="http://www.w3.org/2001/XMLSchema" xmlns:xs="http://www.w3.org/2001/XMLSchema" xmlns:p="http://schemas.microsoft.com/office/2006/metadata/properties" xmlns:ns3="bdefe1c3-5eb7-46ff-bda6-0f8d4f501c81" xmlns:ns4="5822ef87-156c-45ae-9b08-532cf7b95a66" targetNamespace="http://schemas.microsoft.com/office/2006/metadata/properties" ma:root="true" ma:fieldsID="7c0e8f15cb0159dcb87fc6f159405cfa" ns3:_="" ns4:_="">
    <xsd:import namespace="bdefe1c3-5eb7-46ff-bda6-0f8d4f501c81"/>
    <xsd:import namespace="5822ef87-156c-45ae-9b08-532cf7b95a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efe1c3-5eb7-46ff-bda6-0f8d4f501c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22ef87-156c-45ae-9b08-532cf7b95a6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bdefe1c3-5eb7-46ff-bda6-0f8d4f501c81"/>
    <ds:schemaRef ds:uri="http://schemas.openxmlformats.org/package/2006/metadata/core-properties"/>
    <ds:schemaRef ds:uri="5822ef87-156c-45ae-9b08-532cf7b95a6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A298F3-4EEC-44BB-9F69-F08A835DE6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efe1c3-5eb7-46ff-bda6-0f8d4f501c81"/>
    <ds:schemaRef ds:uri="5822ef87-156c-45ae-9b08-532cf7b95a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dcterms:created xsi:type="dcterms:W3CDTF">2023-03-16T22:14:51Z</dcterms:created>
  <dcterms:modified xsi:type="dcterms:W3CDTF">2025-04-24T21:57:41Z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0x0101002F15F9FFCBE0DE4EA32892169E9FCA33</vt:lpwstr>
  </property>
</Properties>
</file>