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5_LDF\"/>
    </mc:Choice>
  </mc:AlternateContent>
  <xr:revisionPtr revIDLastSave="0" documentId="13_ncr:1_{0DFF148E-4363-46DD-8615-CB4FFB2F813D}" xr6:coauthVersionLast="47" xr6:coauthVersionMax="47" xr10:uidLastSave="{00000000-0000-0000-0000-000000000000}"/>
  <bookViews>
    <workbookView xWindow="-120" yWindow="-120" windowWidth="29040" windowHeight="15720" firstSheet="7" activeTab="7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6" l="1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/>
  <c r="F54" i="6"/>
  <c r="E54" i="6"/>
  <c r="D54" i="6"/>
  <c r="C54" i="6"/>
  <c r="B54" i="6"/>
  <c r="G53" i="6"/>
  <c r="G52" i="6"/>
  <c r="G45" i="6" s="1"/>
  <c r="G51" i="6"/>
  <c r="G50" i="6"/>
  <c r="G49" i="6"/>
  <c r="G48" i="6"/>
  <c r="G47" i="6"/>
  <c r="G46" i="6"/>
  <c r="F45" i="6"/>
  <c r="E45" i="6"/>
  <c r="D45" i="6"/>
  <c r="C45" i="6"/>
  <c r="B45" i="6"/>
  <c r="G67" i="6" l="1"/>
  <c r="F67" i="6"/>
  <c r="E67" i="6"/>
  <c r="D67" i="6"/>
  <c r="C67" i="6"/>
  <c r="B67" i="6"/>
  <c r="G18" i="19" l="1"/>
  <c r="F18" i="19"/>
  <c r="E18" i="19"/>
  <c r="D18" i="19"/>
  <c r="C18" i="19"/>
  <c r="C29" i="19" s="1"/>
  <c r="B18" i="19"/>
  <c r="B29" i="19" s="1"/>
  <c r="D16" i="19"/>
  <c r="D7" i="19" s="1"/>
  <c r="D29" i="19" s="1"/>
  <c r="C16" i="19"/>
  <c r="C7" i="19"/>
  <c r="B7" i="19"/>
  <c r="E16" i="19" l="1"/>
  <c r="E7" i="19" l="1"/>
  <c r="E29" i="19" s="1"/>
  <c r="F16" i="19"/>
  <c r="F7" i="19" l="1"/>
  <c r="F29" i="19" s="1"/>
  <c r="G16" i="19"/>
  <c r="G7" i="19" s="1"/>
  <c r="G29" i="19" s="1"/>
  <c r="G28" i="22" l="1"/>
  <c r="C28" i="22"/>
  <c r="G17" i="22"/>
  <c r="F17" i="22"/>
  <c r="E17" i="22"/>
  <c r="E28" i="22" s="1"/>
  <c r="D17" i="22"/>
  <c r="D28" i="22" s="1"/>
  <c r="C17" i="22"/>
  <c r="B17" i="22"/>
  <c r="B28" i="22" s="1"/>
  <c r="B11" i="22"/>
  <c r="F9" i="22"/>
  <c r="B9" i="22"/>
  <c r="F7" i="22"/>
  <c r="F6" i="22" s="1"/>
  <c r="F28" i="22" s="1"/>
  <c r="B7" i="22"/>
  <c r="B6" i="22" s="1"/>
  <c r="G6" i="22"/>
  <c r="E6" i="22"/>
  <c r="D6" i="22"/>
  <c r="C6" i="22"/>
  <c r="G9" i="8" l="1"/>
  <c r="F9" i="8"/>
  <c r="E9" i="8"/>
  <c r="D9" i="8"/>
  <c r="C9" i="8"/>
  <c r="B9" i="8"/>
  <c r="D21" i="5" l="1"/>
  <c r="C21" i="5"/>
  <c r="D75" i="6" l="1"/>
  <c r="C75" i="6"/>
  <c r="G35" i="20"/>
  <c r="F35" i="20"/>
  <c r="E35" i="20"/>
  <c r="D35" i="20"/>
  <c r="C35" i="20"/>
  <c r="B35" i="20"/>
  <c r="G30" i="20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G28" i="16" l="1"/>
  <c r="F28" i="16"/>
  <c r="E28" i="16"/>
  <c r="D28" i="16"/>
  <c r="C28" i="16"/>
  <c r="B28" i="16"/>
  <c r="G21" i="16"/>
  <c r="F21" i="16"/>
  <c r="E21" i="16"/>
  <c r="D21" i="16"/>
  <c r="C21" i="16"/>
  <c r="B21" i="16"/>
  <c r="B31" i="16" s="1"/>
  <c r="C17" i="16"/>
  <c r="D17" i="16" s="1"/>
  <c r="E17" i="16" s="1"/>
  <c r="F17" i="16" s="1"/>
  <c r="G17" i="16" s="1"/>
  <c r="B14" i="16"/>
  <c r="B7" i="16" s="1"/>
  <c r="D12" i="16"/>
  <c r="E12" i="16" l="1"/>
  <c r="C14" i="16"/>
  <c r="D14" i="16" l="1"/>
  <c r="C7" i="16"/>
  <c r="C31" i="16" s="1"/>
  <c r="F12" i="16"/>
  <c r="G12" i="16" l="1"/>
  <c r="E14" i="16"/>
  <c r="D7" i="16"/>
  <c r="D31" i="16" s="1"/>
  <c r="F6" i="2"/>
  <c r="E6" i="2"/>
  <c r="A2" i="25"/>
  <c r="A2" i="20"/>
  <c r="A2" i="16"/>
  <c r="F14" i="16" l="1"/>
  <c r="E7" i="16"/>
  <c r="E31" i="16" s="1"/>
  <c r="A5" i="10"/>
  <c r="A5" i="9"/>
  <c r="A5" i="8"/>
  <c r="A5" i="7"/>
  <c r="A4" i="6"/>
  <c r="A4" i="5"/>
  <c r="A4" i="3"/>
  <c r="A2" i="15"/>
  <c r="G14" i="16" l="1"/>
  <c r="G7" i="16" s="1"/>
  <c r="G31" i="16" s="1"/>
  <c r="F7" i="16"/>
  <c r="F31" i="16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C9" i="7" l="1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8" i="8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G77" i="9" l="1"/>
  <c r="E77" i="9"/>
  <c r="D77" i="9"/>
  <c r="C159" i="7"/>
  <c r="G9" i="7"/>
  <c r="E81" i="2"/>
  <c r="B77" i="9"/>
  <c r="F77" i="9"/>
  <c r="D159" i="7"/>
  <c r="G84" i="7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<sst xmlns="http://schemas.openxmlformats.org/spreadsheetml/2006/main" count="1078" uniqueCount="658">
  <si>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</si>
  <si>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</si>
  <si>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</si>
  <si>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</si>
  <si>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</si>
  <si>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</si>
  <si>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</si>
  <si>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</si>
  <si>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</si>
  <si>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</si>
  <si>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</si>
  <si>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</si>
  <si>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</si>
  <si>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</si>
  <si>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</si>
  <si>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</si>
  <si>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</si>
  <si>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</si>
  <si>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</si>
  <si>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</si>
  <si>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</si>
  <si>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</si>
  <si>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</si>
  <si>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</si>
  <si>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</si>
  <si>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</si>
  <si>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</si>
  <si>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</si>
  <si>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</si>
  <si>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</si>
  <si>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</si>
  <si>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</si>
  <si>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</si>
  <si>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</si>
  <si>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</si>
  <si>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</si>
  <si>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</si>
  <si>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</si>
  <si>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</si>
  <si>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</si>
  <si>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</si>
  <si>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</si>
  <si>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</si>
  <si>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</si>
  <si>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</si>
  <si>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</si>
  <si>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</si>
  <si>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</si>
  <si>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</si>
  <si>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</si>
  <si>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</si>
  <si>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</si>
  <si>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</si>
  <si>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</si>
  <si>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</si>
  <si>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</si>
  <si>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</si>
  <si>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</si>
  <si>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</si>
  <si>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</si>
  <si>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</si>
  <si>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</si>
  <si>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</si>
  <si>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</si>
  <si>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</si>
  <si>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</si>
  <si>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</si>
  <si>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</si>
  <si>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</si>
  <si>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</si>
  <si>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</si>
  <si>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</si>
  <si>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</si>
  <si>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</si>
  <si>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</si>
  <si>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</si>
  <si>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</si>
  <si>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</si>
  <si>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</si>
  <si>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</si>
  <si>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</si>
  <si>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</si>
  <si>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</si>
  <si>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</si>
  <si>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</si>
  <si>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</si>
  <si>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</si>
  <si>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</si>
  <si>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</si>
  <si>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</si>
  <si>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</si>
  <si>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</si>
  <si>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</si>
  <si>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</si>
  <si>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</si>
  <si>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</si>
  <si>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</si>
  <si>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</si>
  <si>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</si>
  <si>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</si>
  <si>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</si>
  <si>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</si>
  <si>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</si>
  <si>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</si>
  <si>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</si>
  <si>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</si>
  <si>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</si>
  <si>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</si>
  <si>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</si>
  <si>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</si>
  <si>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</si>
  <si>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</si>
  <si>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</si>
  <si>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</si>
  <si>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</si>
  <si>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</si>
  <si>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</si>
  <si>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</si>
  <si>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</si>
  <si>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</si>
  <si>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</si>
  <si>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</si>
  <si>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</si>
  <si>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</si>
  <si>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</si>
  <si>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</si>
  <si>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</si>
  <si>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</si>
  <si>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</si>
  <si>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</si>
  <si>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</si>
  <si>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</si>
  <si>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</si>
  <si>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</si>
  <si>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</si>
  <si>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</si>
  <si>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</si>
  <si>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</si>
  <si>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</si>
  <si>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</si>
  <si>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</si>
  <si>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</si>
  <si>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</si>
  <si>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</si>
  <si>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</si>
  <si>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</si>
  <si>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</si>
  <si>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</si>
  <si>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</si>
  <si>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</si>
  <si>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</si>
  <si>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</si>
  <si>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</si>
  <si>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</si>
  <si>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</si>
  <si>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</si>
  <si>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</si>
  <si>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</si>
  <si>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</si>
  <si>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</si>
  <si>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</si>
  <si>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</si>
  <si>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</si>
  <si>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</si>
  <si>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</si>
  <si>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</si>
  <si>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</si>
  <si>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</si>
  <si>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</si>
  <si>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</si>
  <si>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</si>
  <si>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</si>
  <si>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</si>
  <si>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</si>
  <si>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</si>
  <si>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</si>
  <si>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</si>
  <si>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</si>
  <si>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</si>
  <si>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</si>
  <si>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</si>
  <si>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</si>
  <si>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</si>
  <si>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</si>
  <si>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</si>
  <si>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</si>
  <si>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</si>
  <si>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</si>
  <si>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</si>
  <si>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</si>
  <si>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</si>
  <si>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</si>
  <si>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</si>
  <si>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</si>
  <si>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</si>
  <si>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</si>
  <si>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</si>
  <si>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</si>
  <si>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</si>
  <si>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</si>
  <si>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</si>
  <si>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</si>
  <si>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</si>
  <si>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</si>
  <si>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</si>
  <si>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</si>
  <si>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</si>
  <si>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</si>
  <si>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</si>
  <si>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</si>
  <si>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</si>
  <si>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</si>
  <si>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</si>
  <si>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</si>
  <si>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</si>
  <si>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</si>
  <si>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</si>
  <si>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</si>
  <si>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</si>
  <si>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</si>
  <si>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</si>
  <si>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</si>
  <si>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</si>
  <si>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</si>
  <si>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</si>
  <si>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</si>
  <si>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</si>
  <si>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</si>
  <si>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</si>
  <si>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</si>
  <si>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</si>
  <si>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</si>
  <si>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</si>
  <si>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</si>
  <si>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</si>
  <si>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</si>
  <si>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</si>
  <si>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</si>
  <si>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</si>
  <si>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</si>
  <si>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</si>
  <si>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</si>
  <si>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</si>
  <si>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</si>
  <si>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</si>
  <si>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</si>
  <si>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</si>
  <si>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</si>
  <si>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</si>
  <si>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</si>
  <si>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</si>
  <si>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</si>
  <si>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</si>
  <si>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</si>
  <si>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</si>
  <si>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</si>
  <si>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</si>
  <si>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</si>
  <si>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</si>
  <si>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</si>
  <si>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</si>
  <si>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</si>
  <si>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</si>
  <si>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</si>
  <si>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</si>
  <si>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</si>
  <si>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</si>
  <si>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</si>
  <si>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</si>
  <si>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</si>
  <si>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</si>
  <si>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</si>
  <si>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</si>
  <si>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</si>
  <si>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</si>
  <si>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</si>
  <si>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</si>
  <si>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</si>
  <si>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</si>
  <si>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</si>
  <si>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</si>
  <si>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</si>
  <si>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</si>
  <si>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</si>
  <si>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</si>
  <si>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</si>
  <si>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</si>
  <si>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</si>
  <si>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</si>
  <si>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</si>
  <si>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</si>
  <si>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</si>
  <si>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</si>
  <si>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</si>
  <si>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</si>
  <si>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</si>
  <si>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</si>
  <si>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</si>
  <si>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</si>
  <si>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</si>
  <si>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</si>
  <si>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</si>
  <si>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</si>
  <si>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</si>
  <si>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</si>
  <si>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</si>
  <si>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</si>
  <si>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</si>
  <si>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</si>
  <si>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</si>
  <si>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</si>
  <si>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</si>
  <si>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</si>
  <si>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</si>
  <si>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</si>
  <si>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</si>
  <si>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</si>
  <si>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</si>
  <si>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</si>
  <si>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</si>
  <si>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</si>
  <si>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</si>
  <si>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</si>
  <si>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</si>
  <si>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</si>
  <si>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</si>
  <si>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</si>
  <si>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</si>
  <si>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</si>
  <si>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</si>
  <si>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</si>
  <si>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</si>
  <si>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</si>
  <si>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</si>
  <si>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</si>
  <si>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</si>
  <si>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</si>
  <si>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</si>
  <si>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</si>
  <si>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</si>
  <si>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</si>
  <si>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</si>
  <si>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</si>
  <si>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</si>
  <si>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</si>
  <si>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</si>
  <si>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</si>
  <si>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</si>
  <si>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</si>
  <si>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</si>
  <si>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</si>
  <si>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</si>
  <si>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</si>
  <si>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</si>
  <si>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</si>
  <si>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</si>
  <si>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</si>
  <si>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</si>
  <si>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</si>
  <si>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</si>
  <si>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</si>
  <si>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</si>
  <si>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</si>
  <si>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</si>
  <si>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</si>
  <si>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</si>
  <si>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</si>
  <si>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</si>
  <si>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</si>
  <si>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</si>
  <si>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</si>
  <si>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</si>
  <si>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</si>
  <si>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</si>
  <si>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</si>
  <si>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</si>
  <si>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</si>
  <si>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</si>
  <si>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</si>
  <si>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</si>
  <si>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</si>
  <si>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</si>
  <si>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</si>
  <si>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</si>
  <si>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</si>
  <si>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</si>
  <si>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</si>
  <si>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</si>
  <si>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</si>
  <si>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</si>
  <si>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</si>
  <si>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</si>
  <si>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</si>
  <si>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</si>
  <si>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</si>
  <si>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</si>
  <si>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</si>
  <si>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</si>
  <si>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</si>
  <si>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</si>
  <si>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</si>
  <si>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</si>
  <si>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</si>
  <si>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</si>
  <si>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</si>
  <si>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</si>
  <si>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</si>
  <si>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</si>
  <si>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</si>
  <si>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</si>
  <si>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</si>
  <si>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</si>
  <si>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</si>
  <si>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</si>
  <si>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</si>
  <si>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</si>
  <si>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</si>
  <si>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</si>
  <si>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</si>
  <si>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</si>
  <si>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</si>
  <si>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</si>
  <si>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</si>
  <si>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</si>
  <si>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</si>
  <si>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</si>
  <si>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</si>
  <si>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</si>
  <si>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</si>
  <si>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</si>
  <si>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</si>
  <si>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</si>
  <si>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</si>
  <si>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</si>
  <si>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</si>
  <si>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</si>
  <si>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</si>
  <si>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</si>
  <si>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</si>
  <si>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</si>
  <si>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</si>
  <si>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</si>
  <si>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</si>
  <si>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</si>
  <si>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</si>
  <si>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</si>
  <si>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</si>
  <si>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</si>
  <si>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</si>
  <si>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</si>
  <si>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</si>
  <si>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</si>
  <si>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</si>
  <si>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</si>
  <si>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</si>
  <si>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</si>
  <si>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</si>
  <si>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</si>
  <si>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</si>
  <si>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</si>
  <si>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</si>
  <si>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</si>
  <si>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</si>
  <si>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</si>
  <si>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</si>
  <si>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</si>
  <si>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</si>
  <si>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</si>
  <si>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</si>
  <si>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</si>
  <si>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</si>
  <si>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</si>
  <si>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</si>
  <si>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</si>
  <si>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</si>
  <si>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</si>
  <si>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</si>
  <si>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</si>
  <si>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</si>
  <si>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</si>
  <si>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</si>
  <si>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</si>
  <si>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</si>
  <si>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</si>
  <si>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</si>
  <si>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</si>
  <si>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</si>
  <si>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</si>
  <si>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</si>
  <si>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</si>
  <si>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</si>
  <si>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</si>
  <si>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</si>
  <si>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</si>
  <si>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</si>
  <si>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</si>
  <si>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</si>
  <si>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</si>
  <si>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</si>
  <si>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</si>
  <si>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</si>
  <si>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</si>
  <si>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</si>
  <si>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</si>
  <si>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</si>
  <si>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</si>
  <si>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</si>
  <si>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</si>
  <si>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</si>
  <si>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</si>
  <si>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</si>
  <si>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</si>
  <si>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</si>
  <si>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</si>
  <si>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</si>
  <si>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</si>
  <si>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</si>
  <si>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</si>
  <si>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</si>
  <si>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</si>
  <si>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</si>
  <si>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</si>
  <si>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</si>
  <si>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</si>
  <si>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</si>
  <si>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</si>
  <si>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</si>
  <si>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</si>
  <si>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</si>
  <si>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</si>
  <si>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</si>
  <si>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</si>
  <si>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</si>
  <si>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</si>
  <si>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</si>
  <si>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</si>
  <si>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</si>
  <si>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</si>
  <si>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</si>
  <si>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</si>
  <si>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</si>
  <si>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</si>
  <si>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</si>
  <si>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</si>
  <si>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</si>
  <si>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</si>
  <si>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</si>
  <si>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</si>
  <si>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</si>
  <si>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</si>
  <si>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</si>
  <si>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</si>
  <si>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</si>
  <si>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</si>
  <si>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</si>
  <si>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</si>
  <si>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</si>
  <si>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</si>
  <si>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</si>
  <si>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</si>
  <si>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</si>
  <si>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</si>
  <si>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</si>
  <si>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</si>
  <si>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</si>
  <si>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</si>
  <si>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</si>
  <si>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</si>
  <si>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</si>
  <si>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</si>
  <si>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</si>
  <si>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</si>
  <si>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</si>
  <si>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</si>
  <si>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</si>
  <si>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</si>
  <si>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</si>
  <si>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</si>
  <si>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</si>
  <si>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</si>
  <si>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</si>
  <si>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</si>
  <si>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</si>
  <si>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</si>
  <si>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</si>
  <si>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</si>
  <si>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</si>
  <si>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</si>
  <si>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</si>
  <si>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Al 31 de Diciembre de 2024 y al 30 de Junio de 2025 (b)</t>
  </si>
  <si>
    <t>Del 1 de Enero al 30 de Junio de 2025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</si>
  <si>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</si>
  <si>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</si>
  <si>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</si>
  <si>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</si>
  <si>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</si>
  <si>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</si>
  <si>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en Cuestión 2025
(de iniciativa de Ley) (c)</t>
  </si>
  <si>
    <t>2026 (d)</t>
  </si>
  <si>
    <t>2027 (d)</t>
  </si>
  <si>
    <t>2028 (d)</t>
  </si>
  <si>
    <t>2029 (d)</t>
  </si>
  <si>
    <t>2030  (d)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</si>
  <si>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</si>
  <si>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</si>
  <si>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</si>
  <si>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</si>
  <si>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</si>
  <si>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</si>
  <si>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</si>
  <si>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</si>
  <si>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</si>
  <si>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</si>
  <si>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</si>
  <si>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</si>
  <si>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</si>
  <si>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</si>
  <si>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</si>
  <si>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</si>
  <si>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</si>
  <si>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</si>
  <si>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</si>
  <si>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</si>
  <si>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</si>
  <si>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</si>
  <si>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</si>
  <si>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</si>
  <si>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</si>
  <si>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</si>
  <si>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</si>
  <si>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</si>
  <si>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</si>
  <si>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</si>
  <si>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</si>
  <si>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</si>
  <si>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</si>
  <si>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</si>
  <si>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</si>
  <si>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</si>
  <si>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</si>
  <si>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</si>
  <si>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</si>
  <si>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</si>
  <si>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</si>
  <si>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</si>
  <si>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</si>
  <si>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</si>
  <si>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</si>
  <si>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</si>
  <si>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</si>
  <si>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Prestación Laboral</t>
  </si>
  <si>
    <t>Beneficio Definido</t>
  </si>
  <si>
    <t>NA</t>
  </si>
  <si>
    <t>Valuaciones Actuariales del Norte, S. C.</t>
  </si>
  <si>
    <t>Poder Legislativo del Estado de Guanajuato</t>
  </si>
  <si>
    <t>Año del Ejercicio Vigente 2024 (d)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</si>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</sst>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>
      <alignment vertical="center" wrapText="1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B5330A34-7E6A-4B52-A45B-9C291B605C3E}"/>
    <cellStyle name="Millares 3" xfId="6" xr:uid="{2DB35D86-BFFB-4863-8ADC-8FBE075CA93F}"/>
    <cellStyle name="Millares 4" xfId="7" xr:uid="{040124B5-9A62-4B11-B9E2-19B984F3205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6"/>
  <sheetViews>
    <sheetView showGridLines="0" topLeftCell="A42" zoomScaleNormal="100" workbookViewId="0">
      <selection activeCell="A17" sqref="A17"/>
    </sheetView>
  </sheetViews>
  <sheetFormatPr baseColWidth="10" defaultColWidth="0" defaultRowHeight="15" zeroHeight="1" x14ac:dyDescent="0.25"/>
  <cols>
    <col min="1" max="1" width="96.42578125" customWidth="1"/>
    <col min="2" max="2" width="18" customWidth="1"/>
    <col min="3" max="3" width="19.5703125" customWidth="1"/>
    <col min="4" max="4" width="98.7109375" bestFit="1" customWidth="1"/>
    <col min="5" max="6" width="15.5703125" customWidth="1"/>
    <col min="7" max="7" width="11" customWidth="1"/>
    <col min="8" max="16384" width="11" hidden="1"/>
  </cols>
  <sheetData>
    <row r="1" spans="1:6" ht="40.9" customHeight="1" x14ac:dyDescent="0.25">
      <c r="A1" s="169" t="s">
        <v>0</v>
      </c>
      <c r="B1" s="170"/>
      <c r="C1" s="170"/>
      <c r="D1" s="170"/>
      <c r="E1" s="170"/>
      <c r="F1" s="171"/>
    </row>
    <row r="2" spans="1:6" ht="15" customHeight="1" x14ac:dyDescent="0.25">
      <c r="A2" s="110" t="s">
        <v>588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589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47">
        <f>SUM(B10:B16)</f>
        <v>143876501.82999998</v>
      </c>
      <c r="C9" s="47">
        <f>SUM(C10:C16)</f>
        <v>101510155.36</v>
      </c>
      <c r="D9" s="46" t="s">
        <v>12</v>
      </c>
      <c r="E9" s="47">
        <f>SUM(E10:E18)</f>
        <v>9098882.2600000016</v>
      </c>
      <c r="F9" s="47">
        <f>SUM(F10:F18)</f>
        <v>36442170.190000005</v>
      </c>
    </row>
    <row r="10" spans="1:6" x14ac:dyDescent="0.25">
      <c r="A10" s="48" t="s">
        <v>13</v>
      </c>
      <c r="B10" s="163">
        <v>0</v>
      </c>
      <c r="C10" s="164">
        <v>0</v>
      </c>
      <c r="D10" s="48" t="s">
        <v>14</v>
      </c>
      <c r="E10" s="162">
        <v>0</v>
      </c>
      <c r="F10" s="165">
        <v>5007228.68</v>
      </c>
    </row>
    <row r="11" spans="1:6" x14ac:dyDescent="0.25">
      <c r="A11" s="48" t="s">
        <v>15</v>
      </c>
      <c r="B11" s="162">
        <v>26119922.43</v>
      </c>
      <c r="C11" s="165">
        <v>74540264.439999998</v>
      </c>
      <c r="D11" s="48" t="s">
        <v>16</v>
      </c>
      <c r="E11" s="162">
        <v>-51205.79</v>
      </c>
      <c r="F11" s="165">
        <v>9126869.4800000004</v>
      </c>
    </row>
    <row r="12" spans="1:6" x14ac:dyDescent="0.25">
      <c r="A12" s="48" t="s">
        <v>17</v>
      </c>
      <c r="B12" s="162">
        <v>1211068.79</v>
      </c>
      <c r="C12" s="165">
        <v>5652421.9400000004</v>
      </c>
      <c r="D12" s="48" t="s">
        <v>18</v>
      </c>
      <c r="E12" s="162">
        <v>0</v>
      </c>
      <c r="F12" s="165">
        <v>0</v>
      </c>
    </row>
    <row r="13" spans="1:6" x14ac:dyDescent="0.25">
      <c r="A13" s="48" t="s">
        <v>19</v>
      </c>
      <c r="B13" s="162">
        <v>91013615.409999996</v>
      </c>
      <c r="C13" s="165">
        <v>10999999</v>
      </c>
      <c r="D13" s="48" t="s">
        <v>20</v>
      </c>
      <c r="E13" s="163">
        <v>0</v>
      </c>
      <c r="F13" s="164">
        <v>0</v>
      </c>
    </row>
    <row r="14" spans="1:6" x14ac:dyDescent="0.25">
      <c r="A14" s="48" t="s">
        <v>21</v>
      </c>
      <c r="B14" s="163">
        <v>0</v>
      </c>
      <c r="C14" s="164">
        <v>0</v>
      </c>
      <c r="D14" s="48" t="s">
        <v>22</v>
      </c>
      <c r="E14" s="162">
        <v>0</v>
      </c>
      <c r="F14" s="165">
        <v>0</v>
      </c>
    </row>
    <row r="15" spans="1:6" x14ac:dyDescent="0.25">
      <c r="A15" s="48" t="s">
        <v>23</v>
      </c>
      <c r="B15" s="162">
        <v>25531895.199999999</v>
      </c>
      <c r="C15" s="165">
        <v>10317469.98</v>
      </c>
      <c r="D15" s="48" t="s">
        <v>24</v>
      </c>
      <c r="E15" s="163">
        <v>0</v>
      </c>
      <c r="F15" s="164">
        <v>0</v>
      </c>
    </row>
    <row r="16" spans="1:6" x14ac:dyDescent="0.25">
      <c r="A16" s="48" t="s">
        <v>25</v>
      </c>
      <c r="B16" s="163">
        <v>0</v>
      </c>
      <c r="C16" s="164">
        <v>0</v>
      </c>
      <c r="D16" s="48" t="s">
        <v>26</v>
      </c>
      <c r="E16" s="162">
        <v>9097755</v>
      </c>
      <c r="F16" s="165">
        <v>22267071.190000001</v>
      </c>
    </row>
    <row r="17" spans="1:6" x14ac:dyDescent="0.25">
      <c r="A17" s="46" t="s">
        <v>27</v>
      </c>
      <c r="B17" s="47">
        <f>SUM(B18:B24)</f>
        <v>24975126.75</v>
      </c>
      <c r="C17" s="47">
        <f>SUM(C18:C24)</f>
        <v>1612730.36</v>
      </c>
      <c r="D17" s="48" t="s">
        <v>28</v>
      </c>
      <c r="E17" s="163">
        <v>0</v>
      </c>
      <c r="F17" s="164">
        <v>0</v>
      </c>
    </row>
    <row r="18" spans="1:6" x14ac:dyDescent="0.25">
      <c r="A18" s="48" t="s">
        <v>29</v>
      </c>
      <c r="B18" s="163">
        <v>0</v>
      </c>
      <c r="C18" s="164">
        <v>0</v>
      </c>
      <c r="D18" s="48" t="s">
        <v>30</v>
      </c>
      <c r="E18" s="162">
        <v>52333.05</v>
      </c>
      <c r="F18" s="165">
        <v>41000.839999999997</v>
      </c>
    </row>
    <row r="19" spans="1:6" x14ac:dyDescent="0.25">
      <c r="A19" s="48" t="s">
        <v>31</v>
      </c>
      <c r="B19" s="162">
        <v>11700.66</v>
      </c>
      <c r="C19" s="165">
        <v>11723.86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162">
        <v>24660419.059999999</v>
      </c>
      <c r="C20" s="165">
        <v>1595724.56</v>
      </c>
      <c r="D20" s="48" t="s">
        <v>34</v>
      </c>
      <c r="E20" s="165">
        <v>0</v>
      </c>
      <c r="F20" s="165">
        <v>0</v>
      </c>
    </row>
    <row r="21" spans="1:6" x14ac:dyDescent="0.25">
      <c r="A21" s="48" t="s">
        <v>35</v>
      </c>
      <c r="B21" s="162">
        <v>0</v>
      </c>
      <c r="C21" s="165">
        <v>0</v>
      </c>
      <c r="D21" s="48" t="s">
        <v>36</v>
      </c>
      <c r="E21" s="165">
        <v>0</v>
      </c>
      <c r="F21" s="165">
        <v>0</v>
      </c>
    </row>
    <row r="22" spans="1:6" x14ac:dyDescent="0.25">
      <c r="A22" s="48" t="s">
        <v>37</v>
      </c>
      <c r="B22" s="162">
        <v>303007.03000000003</v>
      </c>
      <c r="C22" s="165">
        <v>5281.94</v>
      </c>
      <c r="D22" s="48" t="s">
        <v>38</v>
      </c>
      <c r="E22" s="165">
        <v>0</v>
      </c>
      <c r="F22" s="165">
        <v>0</v>
      </c>
    </row>
    <row r="23" spans="1:6" x14ac:dyDescent="0.25">
      <c r="A23" s="48" t="s">
        <v>39</v>
      </c>
      <c r="B23" s="163">
        <v>0</v>
      </c>
      <c r="C23" s="164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162">
        <v>0</v>
      </c>
      <c r="C24" s="165">
        <v>0</v>
      </c>
      <c r="D24" s="48" t="s">
        <v>42</v>
      </c>
      <c r="E24" s="165">
        <v>0</v>
      </c>
      <c r="F24" s="165">
        <v>0</v>
      </c>
    </row>
    <row r="25" spans="1:6" x14ac:dyDescent="0.25">
      <c r="A25" s="46" t="s">
        <v>43</v>
      </c>
      <c r="B25" s="47">
        <f>SUM(B26:B30)</f>
        <v>5853982.6900000004</v>
      </c>
      <c r="C25" s="47">
        <f>SUM(C26:C30)</f>
        <v>1027848.82</v>
      </c>
      <c r="D25" s="48" t="s">
        <v>44</v>
      </c>
      <c r="E25" s="165">
        <v>0</v>
      </c>
      <c r="F25" s="165">
        <v>0</v>
      </c>
    </row>
    <row r="26" spans="1:6" x14ac:dyDescent="0.25">
      <c r="A26" s="48" t="s">
        <v>45</v>
      </c>
      <c r="B26" s="162">
        <v>5853982.6900000004</v>
      </c>
      <c r="C26" s="165">
        <v>1027848.82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163">
        <v>0</v>
      </c>
      <c r="C27" s="164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163">
        <v>0</v>
      </c>
      <c r="C28" s="164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162">
        <v>0</v>
      </c>
      <c r="C29" s="165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163">
        <v>0</v>
      </c>
      <c r="C30" s="164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162">
        <v>1848631.86</v>
      </c>
      <c r="C37" s="165">
        <v>2119431.0499999998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-297907.5</v>
      </c>
      <c r="C38" s="47">
        <f>SUM(C39:C40)</f>
        <v>-297907.5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165">
        <v>-297907.5</v>
      </c>
      <c r="C39" s="165">
        <v>-297907.5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165">
        <v>0</v>
      </c>
      <c r="C40" s="165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736326</v>
      </c>
      <c r="C41" s="47">
        <f>SUM(C42:C45)</f>
        <v>736326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162">
        <v>736326</v>
      </c>
      <c r="C42" s="165">
        <v>736326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163">
        <v>0</v>
      </c>
      <c r="C43" s="164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163">
        <v>0</v>
      </c>
      <c r="C44" s="164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163">
        <v>0</v>
      </c>
      <c r="C45" s="164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176992661.63</v>
      </c>
      <c r="C47" s="4">
        <f>C9+C17+C25+C31+C37+C38+C41</f>
        <v>106708584.08999999</v>
      </c>
      <c r="D47" s="2" t="s">
        <v>86</v>
      </c>
      <c r="E47" s="4">
        <f>E9+E19+E23+E26+E27+E31+E38+E42</f>
        <v>9098882.2600000016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162">
        <v>0</v>
      </c>
      <c r="C50" s="165">
        <v>0</v>
      </c>
      <c r="D50" s="46" t="s">
        <v>90</v>
      </c>
      <c r="E50" s="162">
        <v>0</v>
      </c>
      <c r="F50" s="165">
        <v>0</v>
      </c>
    </row>
    <row r="51" spans="1:6" x14ac:dyDescent="0.25">
      <c r="A51" s="46" t="s">
        <v>91</v>
      </c>
      <c r="B51" s="162">
        <v>0</v>
      </c>
      <c r="C51" s="165">
        <v>0</v>
      </c>
      <c r="D51" s="46" t="s">
        <v>92</v>
      </c>
      <c r="E51" s="162">
        <v>0</v>
      </c>
      <c r="F51" s="165">
        <v>0</v>
      </c>
    </row>
    <row r="52" spans="1:6" x14ac:dyDescent="0.25">
      <c r="A52" s="46" t="s">
        <v>93</v>
      </c>
      <c r="B52" s="162">
        <v>836819694.88999999</v>
      </c>
      <c r="C52" s="165">
        <v>836103031.55999994</v>
      </c>
      <c r="D52" s="46" t="s">
        <v>94</v>
      </c>
      <c r="E52" s="162">
        <v>0</v>
      </c>
      <c r="F52" s="165">
        <v>0</v>
      </c>
    </row>
    <row r="53" spans="1:6" x14ac:dyDescent="0.25">
      <c r="A53" s="46" t="s">
        <v>95</v>
      </c>
      <c r="B53" s="162">
        <v>154694507.65000001</v>
      </c>
      <c r="C53" s="165">
        <v>157649420.05000001</v>
      </c>
      <c r="D53" s="46" t="s">
        <v>96</v>
      </c>
      <c r="E53" s="162">
        <v>0</v>
      </c>
      <c r="F53" s="165">
        <v>0</v>
      </c>
    </row>
    <row r="54" spans="1:6" x14ac:dyDescent="0.25">
      <c r="A54" s="46" t="s">
        <v>97</v>
      </c>
      <c r="B54" s="162">
        <v>17631912.52</v>
      </c>
      <c r="C54" s="165">
        <v>17631912.52</v>
      </c>
      <c r="D54" s="46" t="s">
        <v>98</v>
      </c>
      <c r="E54" s="162">
        <v>12777157.699999999</v>
      </c>
      <c r="F54" s="165">
        <v>4322603.96</v>
      </c>
    </row>
    <row r="55" spans="1:6" x14ac:dyDescent="0.25">
      <c r="A55" s="46" t="s">
        <v>99</v>
      </c>
      <c r="B55" s="162">
        <v>-429836537.85000002</v>
      </c>
      <c r="C55" s="165">
        <v>-405836164.75999999</v>
      </c>
      <c r="D55" s="50" t="s">
        <v>100</v>
      </c>
      <c r="E55" s="162">
        <v>12697514.630000001</v>
      </c>
      <c r="F55" s="165">
        <v>10243032.66</v>
      </c>
    </row>
    <row r="56" spans="1:6" x14ac:dyDescent="0.25">
      <c r="A56" s="46" t="s">
        <v>101</v>
      </c>
      <c r="B56" s="162">
        <v>12000</v>
      </c>
      <c r="C56" s="165">
        <v>12000</v>
      </c>
      <c r="D56" s="45"/>
      <c r="E56" s="49"/>
      <c r="F56" s="49"/>
    </row>
    <row r="57" spans="1:6" x14ac:dyDescent="0.25">
      <c r="A57" s="46" t="s">
        <v>102</v>
      </c>
      <c r="B57" s="162">
        <v>0</v>
      </c>
      <c r="C57" s="165">
        <v>0</v>
      </c>
      <c r="D57" s="2" t="s">
        <v>103</v>
      </c>
      <c r="E57" s="4">
        <f>SUM(E50:E55)</f>
        <v>25474672.329999998</v>
      </c>
      <c r="F57" s="4">
        <f>SUM(F50:F55)</f>
        <v>14565636.620000001</v>
      </c>
    </row>
    <row r="58" spans="1:6" x14ac:dyDescent="0.25">
      <c r="A58" s="46" t="s">
        <v>104</v>
      </c>
      <c r="B58" s="162">
        <v>0</v>
      </c>
      <c r="C58" s="165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34573554.590000004</v>
      </c>
      <c r="F59" s="4">
        <f>F47+F57</f>
        <v>51007806.810000002</v>
      </c>
    </row>
    <row r="60" spans="1:6" x14ac:dyDescent="0.25">
      <c r="A60" s="3" t="s">
        <v>106</v>
      </c>
      <c r="B60" s="4">
        <f>SUM(B50:B58)</f>
        <v>579321577.20999992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756314238.83999991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110</v>
      </c>
      <c r="E64" s="165">
        <v>0</v>
      </c>
      <c r="F64" s="165">
        <v>0</v>
      </c>
    </row>
    <row r="65" spans="1:6" x14ac:dyDescent="0.25">
      <c r="A65" s="45"/>
      <c r="B65" s="45"/>
      <c r="C65" s="45"/>
      <c r="D65" s="50" t="s">
        <v>111</v>
      </c>
      <c r="E65" s="165">
        <v>690250996.39999998</v>
      </c>
      <c r="F65" s="165">
        <v>690250996.39999998</v>
      </c>
    </row>
    <row r="66" spans="1:6" x14ac:dyDescent="0.25">
      <c r="A66" s="45"/>
      <c r="B66" s="45"/>
      <c r="C66" s="45"/>
      <c r="D66" s="46" t="s">
        <v>112</v>
      </c>
      <c r="E66" s="165">
        <v>0</v>
      </c>
      <c r="F66" s="165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f>SUM(E69:E73)</f>
        <v>31489687.850000001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114</v>
      </c>
      <c r="E69" s="162">
        <v>61426311.710000001</v>
      </c>
      <c r="F69" s="165">
        <v>-44210159.850000001</v>
      </c>
    </row>
    <row r="70" spans="1:6" x14ac:dyDescent="0.25">
      <c r="A70" s="53"/>
      <c r="B70" s="45"/>
      <c r="C70" s="45"/>
      <c r="D70" s="46" t="s">
        <v>115</v>
      </c>
      <c r="E70" s="162">
        <v>-28249044.649999999</v>
      </c>
      <c r="F70" s="165">
        <v>16907719.309999999</v>
      </c>
    </row>
    <row r="71" spans="1:6" x14ac:dyDescent="0.25">
      <c r="A71" s="53"/>
      <c r="B71" s="45"/>
      <c r="C71" s="45"/>
      <c r="D71" s="46" t="s">
        <v>116</v>
      </c>
      <c r="E71" s="162">
        <v>12783.36</v>
      </c>
      <c r="F71" s="165">
        <v>12783.36</v>
      </c>
    </row>
    <row r="72" spans="1:6" x14ac:dyDescent="0.25">
      <c r="A72" s="53"/>
      <c r="B72" s="45"/>
      <c r="C72" s="45"/>
      <c r="D72" s="46" t="s">
        <v>117</v>
      </c>
      <c r="E72" s="162">
        <v>0</v>
      </c>
      <c r="F72" s="165">
        <v>0</v>
      </c>
    </row>
    <row r="73" spans="1:6" x14ac:dyDescent="0.25">
      <c r="A73" s="53"/>
      <c r="B73" s="45"/>
      <c r="C73" s="45"/>
      <c r="D73" s="46" t="s">
        <v>118</v>
      </c>
      <c r="E73" s="162">
        <v>-1700362.57</v>
      </c>
      <c r="F73" s="165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721740684.25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756314238.84000003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  <row r="83" spans="1:6" x14ac:dyDescent="0.25"/>
    <row r="84" spans="1:6" x14ac:dyDescent="0.25"/>
    <row r="85" spans="1:6" x14ac:dyDescent="0.25"/>
    <row r="86" spans="1:6" x14ac:dyDescent="0.2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453</v>
      </c>
      <c r="B1" s="170"/>
      <c r="C1" s="170"/>
      <c r="D1" s="170"/>
      <c r="E1" s="170"/>
      <c r="F1" s="170"/>
      <c r="G1" s="171"/>
    </row>
    <row r="2" spans="1:7" x14ac:dyDescent="0.2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25">
      <c r="A3" s="187" t="s">
        <v>454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x14ac:dyDescent="0.25">
      <c r="A5" s="181" t="s">
        <v>455</v>
      </c>
      <c r="B5" s="182"/>
      <c r="C5" s="182"/>
      <c r="D5" s="182"/>
      <c r="E5" s="182"/>
      <c r="F5" s="182"/>
      <c r="G5" s="183"/>
    </row>
    <row r="6" spans="1:7" ht="30" x14ac:dyDescent="0.25">
      <c r="A6" s="139" t="s">
        <v>456</v>
      </c>
      <c r="B6" s="7" t="s">
        <v>597</v>
      </c>
      <c r="C6" s="33" t="s">
        <v>598</v>
      </c>
      <c r="D6" s="33" t="s">
        <v>599</v>
      </c>
      <c r="E6" s="33" t="s">
        <v>600</v>
      </c>
      <c r="F6" s="33" t="s">
        <v>601</v>
      </c>
      <c r="G6" s="33" t="s">
        <v>602</v>
      </c>
    </row>
    <row r="7" spans="1:7" ht="15.75" customHeight="1" x14ac:dyDescent="0.25">
      <c r="A7" s="26" t="s">
        <v>457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462</v>
      </c>
      <c r="B12" s="75">
        <v>0</v>
      </c>
      <c r="C12" s="166">
        <v>0</v>
      </c>
      <c r="D12" s="166">
        <f>+C12+(C12*0.03)</f>
        <v>0</v>
      </c>
      <c r="E12" s="166">
        <f>+D12+(D12*0.03)</f>
        <v>0</v>
      </c>
      <c r="F12" s="166">
        <f>+E12+(E12*0.03)</f>
        <v>0</v>
      </c>
      <c r="G12" s="166">
        <f>+F12+(F12*0.03)</f>
        <v>0</v>
      </c>
    </row>
    <row r="13" spans="1:7" x14ac:dyDescent="0.2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464</v>
      </c>
      <c r="B14" s="75">
        <f>2357000+10036912</f>
        <v>12393912</v>
      </c>
      <c r="C14" s="166">
        <f>+B14+(B14*0.03)</f>
        <v>12765729.359999999</v>
      </c>
      <c r="D14" s="166">
        <f>+C14+(C14*0.03)</f>
        <v>13148701.240799999</v>
      </c>
      <c r="E14" s="166">
        <f>+D14+(D14*0.03)</f>
        <v>13543162.278023999</v>
      </c>
      <c r="F14" s="166">
        <f>+E14+(E14*0.03)</f>
        <v>13949457.146364719</v>
      </c>
      <c r="G14" s="166">
        <f>+F14+(F14*0.03)</f>
        <v>14367940.86075566</v>
      </c>
    </row>
    <row r="15" spans="1:7" x14ac:dyDescent="0.2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467</v>
      </c>
      <c r="B17" s="75">
        <v>796552351.38999999</v>
      </c>
      <c r="C17" s="166">
        <f>+B17+(B17*0.03)</f>
        <v>820448921.93169999</v>
      </c>
      <c r="D17" s="166">
        <f>+C17+(C17*0.03)</f>
        <v>845062389.58965099</v>
      </c>
      <c r="E17" s="166">
        <f>+D17+(D17*0.03)</f>
        <v>870414261.27734053</v>
      </c>
      <c r="F17" s="166">
        <f>+E17+(E17*0.03)</f>
        <v>896526689.11566079</v>
      </c>
      <c r="G17" s="166">
        <f>+F17+(F17*0.03)</f>
        <v>923422489.78913057</v>
      </c>
    </row>
    <row r="18" spans="1:7" x14ac:dyDescent="0.2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470</v>
      </c>
      <c r="B20" s="75"/>
      <c r="C20" s="75"/>
      <c r="D20" s="75"/>
      <c r="E20" s="75"/>
      <c r="F20" s="75"/>
      <c r="G20" s="75"/>
    </row>
    <row r="21" spans="1:7" x14ac:dyDescent="0.2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470</v>
      </c>
      <c r="B27" s="76"/>
      <c r="C27" s="76"/>
      <c r="D27" s="76"/>
      <c r="E27" s="76"/>
      <c r="F27" s="76"/>
      <c r="G27" s="76"/>
    </row>
    <row r="28" spans="1:7" x14ac:dyDescent="0.2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470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479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1" spans="1:7" x14ac:dyDescent="0.25">
      <c r="B41" s="168"/>
      <c r="C41" s="168"/>
      <c r="D41" s="168"/>
      <c r="E41" s="168"/>
      <c r="F41" s="168"/>
      <c r="G41" s="16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58EC378-9854-4AC4-A592-140978CC14F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482</v>
      </c>
      <c r="B1" s="170"/>
      <c r="C1" s="170"/>
      <c r="D1" s="170"/>
      <c r="E1" s="170"/>
      <c r="F1" s="170"/>
      <c r="G1" s="171"/>
    </row>
    <row r="2" spans="1:7" x14ac:dyDescent="0.25">
      <c r="A2" s="190" t="s">
        <v>654</v>
      </c>
      <c r="B2" s="191"/>
      <c r="C2" s="191"/>
      <c r="D2" s="191"/>
      <c r="E2" s="191"/>
      <c r="F2" s="191"/>
      <c r="G2" s="192"/>
    </row>
    <row r="3" spans="1:7" x14ac:dyDescent="0.25">
      <c r="A3" s="187" t="s">
        <v>483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x14ac:dyDescent="0.25">
      <c r="A5" s="181" t="s">
        <v>455</v>
      </c>
      <c r="B5" s="182"/>
      <c r="C5" s="182"/>
      <c r="D5" s="182"/>
      <c r="E5" s="182"/>
      <c r="F5" s="182"/>
      <c r="G5" s="183"/>
    </row>
    <row r="6" spans="1:7" ht="30" x14ac:dyDescent="0.25">
      <c r="A6" s="139" t="s">
        <v>456</v>
      </c>
      <c r="B6" s="7" t="s">
        <v>597</v>
      </c>
      <c r="C6" s="33" t="s">
        <v>656</v>
      </c>
      <c r="D6" s="33" t="s">
        <v>599</v>
      </c>
      <c r="E6" s="33" t="s">
        <v>600</v>
      </c>
      <c r="F6" s="33" t="s">
        <v>601</v>
      </c>
      <c r="G6" s="33" t="s">
        <v>657</v>
      </c>
    </row>
    <row r="7" spans="1:7" ht="15.75" customHeight="1" x14ac:dyDescent="0.25">
      <c r="A7" s="26" t="s">
        <v>484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485</v>
      </c>
      <c r="B8" s="75">
        <v>530930805</v>
      </c>
      <c r="C8" s="75">
        <v>546858729.14999998</v>
      </c>
      <c r="D8" s="75">
        <v>563264491.02450001</v>
      </c>
      <c r="E8" s="75">
        <v>580162425.75523508</v>
      </c>
      <c r="F8" s="75">
        <v>597567298.52789211</v>
      </c>
      <c r="G8" s="75">
        <v>615494317.48372889</v>
      </c>
    </row>
    <row r="9" spans="1:7" ht="15.75" customHeight="1" x14ac:dyDescent="0.25">
      <c r="A9" s="58" t="s">
        <v>486</v>
      </c>
      <c r="B9" s="75">
        <v>23286617</v>
      </c>
      <c r="C9" s="75">
        <v>23985215.510000002</v>
      </c>
      <c r="D9" s="75">
        <v>24704771.975300003</v>
      </c>
      <c r="E9" s="75">
        <v>25445915.134559002</v>
      </c>
      <c r="F9" s="75">
        <v>26209292.588595774</v>
      </c>
      <c r="G9" s="75">
        <v>26995571.366253648</v>
      </c>
    </row>
    <row r="10" spans="1:7" x14ac:dyDescent="0.25">
      <c r="A10" s="58" t="s">
        <v>487</v>
      </c>
      <c r="B10" s="75">
        <v>159431399</v>
      </c>
      <c r="C10" s="75">
        <v>164214340.97</v>
      </c>
      <c r="D10" s="75">
        <v>169140771.19910002</v>
      </c>
      <c r="E10" s="75">
        <v>174214994.33507302</v>
      </c>
      <c r="F10" s="75">
        <v>179441444.16512522</v>
      </c>
      <c r="G10" s="75">
        <v>184824687.49007899</v>
      </c>
    </row>
    <row r="11" spans="1:7" x14ac:dyDescent="0.25">
      <c r="A11" s="58" t="s">
        <v>488</v>
      </c>
      <c r="B11" s="75">
        <v>38743287</v>
      </c>
      <c r="C11" s="75">
        <v>39905585.609999999</v>
      </c>
      <c r="D11" s="75">
        <v>41102753.178300001</v>
      </c>
      <c r="E11" s="75">
        <v>42335835.773649</v>
      </c>
      <c r="F11" s="75">
        <v>43605910.846858472</v>
      </c>
      <c r="G11" s="75">
        <v>44914088.172264226</v>
      </c>
    </row>
    <row r="12" spans="1:7" x14ac:dyDescent="0.25">
      <c r="A12" s="58" t="s">
        <v>489</v>
      </c>
      <c r="B12" s="75">
        <v>11709058</v>
      </c>
      <c r="C12" s="75">
        <v>12060329.74</v>
      </c>
      <c r="D12" s="75">
        <v>12422139.632200001</v>
      </c>
      <c r="E12" s="75">
        <v>12794803.821166001</v>
      </c>
      <c r="F12" s="75">
        <v>13178647.935800981</v>
      </c>
      <c r="G12" s="75">
        <v>13574007.373875011</v>
      </c>
    </row>
    <row r="13" spans="1:7" x14ac:dyDescent="0.25">
      <c r="A13" s="58" t="s">
        <v>490</v>
      </c>
      <c r="B13" s="75">
        <v>32451185.390000001</v>
      </c>
      <c r="C13" s="75">
        <v>33424720.951700002</v>
      </c>
      <c r="D13" s="75">
        <v>34427462.580251001</v>
      </c>
      <c r="E13" s="75">
        <v>35460286.457658529</v>
      </c>
      <c r="F13" s="75">
        <v>36524095.051388286</v>
      </c>
      <c r="G13" s="75">
        <v>37619817.902929939</v>
      </c>
    </row>
    <row r="14" spans="1:7" x14ac:dyDescent="0.25">
      <c r="A14" s="59" t="s">
        <v>491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14367940.860755662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493</v>
      </c>
      <c r="B16" s="75">
        <v>0</v>
      </c>
      <c r="C16" s="75">
        <f t="shared" ref="C16:G16" si="1">+B16*1.03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494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470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496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5" spans="2:7" x14ac:dyDescent="0.25">
      <c r="B35" s="168"/>
      <c r="C35" s="168"/>
      <c r="D35" s="168"/>
      <c r="E35" s="168"/>
      <c r="F35" s="168"/>
      <c r="G35" s="16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D137A5-41EA-45BA-A9AF-CF32EAB209D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497</v>
      </c>
      <c r="B1" s="170"/>
      <c r="C1" s="170"/>
      <c r="D1" s="170"/>
      <c r="E1" s="170"/>
      <c r="F1" s="170"/>
      <c r="G1" s="171"/>
    </row>
    <row r="2" spans="1:7" x14ac:dyDescent="0.2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25">
      <c r="A3" s="187" t="s">
        <v>498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ht="30" x14ac:dyDescent="0.2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596</v>
      </c>
    </row>
    <row r="6" spans="1:7" ht="15.75" customHeight="1" x14ac:dyDescent="0.25">
      <c r="A6" s="26" t="s">
        <v>500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>SUM(F7:F18)</f>
        <v>720071013.64999998</v>
      </c>
      <c r="G6" s="119">
        <f t="shared" si="0"/>
        <v>733778419.37</v>
      </c>
    </row>
    <row r="7" spans="1:7" x14ac:dyDescent="0.2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462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463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464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465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466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467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468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501</v>
      </c>
      <c r="B20" s="119">
        <f t="shared" ref="B20:G20" si="1">SUM(B21:B25)</f>
        <v>742013.02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5">
        <v>742013.02</v>
      </c>
      <c r="C22" s="76">
        <v>0</v>
      </c>
      <c r="D22" s="76">
        <v>0</v>
      </c>
      <c r="E22" s="76">
        <v>0</v>
      </c>
      <c r="F22" s="75">
        <v>582706.16</v>
      </c>
      <c r="G22" s="76">
        <v>0</v>
      </c>
    </row>
    <row r="23" spans="1:7" x14ac:dyDescent="0.2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502</v>
      </c>
      <c r="B27" s="119">
        <f t="shared" ref="B27:G27" si="2">SUM(B28)</f>
        <v>36692665.539999999</v>
      </c>
      <c r="C27" s="119">
        <f t="shared" si="2"/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295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503</v>
      </c>
      <c r="B30" s="119">
        <f>B20+B6+B27</f>
        <v>712020185.3499999</v>
      </c>
      <c r="C30" s="119">
        <f>C20+C6+C27</f>
        <v>711925569.76999998</v>
      </c>
      <c r="D30" s="119">
        <f>D20+D6+D27</f>
        <v>690692403.95999992</v>
      </c>
      <c r="E30" s="119">
        <f t="shared" ref="E30" si="3">E20+E6+E27</f>
        <v>700110807.93999994</v>
      </c>
      <c r="F30" s="119">
        <f>F20+F6+F27</f>
        <v>741005301.64999998</v>
      </c>
      <c r="G30" s="119">
        <f>G20+G6+G27</f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480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481</v>
      </c>
      <c r="B35" s="17">
        <f t="shared" ref="B35:F35" si="4">+B33+B34</f>
        <v>36692665.539999999</v>
      </c>
      <c r="C35" s="17">
        <f t="shared" si="4"/>
        <v>13723907.960000001</v>
      </c>
      <c r="D35" s="17">
        <f t="shared" si="4"/>
        <v>37155591.039999999</v>
      </c>
      <c r="E35" s="17">
        <f t="shared" si="4"/>
        <v>28017713.800000001</v>
      </c>
      <c r="F35" s="17">
        <f t="shared" si="4"/>
        <v>20351581.84</v>
      </c>
      <c r="G35" s="17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504</v>
      </c>
    </row>
    <row r="39" spans="1:7" x14ac:dyDescent="0.25">
      <c r="A39" t="s">
        <v>505</v>
      </c>
    </row>
    <row r="43" spans="1:7" x14ac:dyDescent="0.25">
      <c r="B43" s="168"/>
      <c r="C43" s="168"/>
      <c r="D43" s="168"/>
      <c r="E43" s="168"/>
      <c r="F43" s="168"/>
      <c r="G43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F23:F30 B6:G6 G20:G30 F20:F21 C20:E30 B20:B21 B23:B30" xr:uid="{33F25897-CCFE-4063-9AC9-E4E09076D5E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8" t="s">
        <v>506</v>
      </c>
      <c r="B1" s="170"/>
      <c r="C1" s="170"/>
      <c r="D1" s="170"/>
      <c r="E1" s="170"/>
      <c r="F1" s="170"/>
      <c r="G1" s="171"/>
    </row>
    <row r="2" spans="1:7" x14ac:dyDescent="0.25">
      <c r="A2" s="190" t="s">
        <v>654</v>
      </c>
      <c r="B2" s="191"/>
      <c r="C2" s="191"/>
      <c r="D2" s="191"/>
      <c r="E2" s="191"/>
      <c r="F2" s="191"/>
      <c r="G2" s="192"/>
    </row>
    <row r="3" spans="1:7" x14ac:dyDescent="0.25">
      <c r="A3" s="187" t="s">
        <v>507</v>
      </c>
      <c r="B3" s="188"/>
      <c r="C3" s="188"/>
      <c r="D3" s="188"/>
      <c r="E3" s="188"/>
      <c r="F3" s="188"/>
      <c r="G3" s="189"/>
    </row>
    <row r="4" spans="1:7" x14ac:dyDescent="0.25">
      <c r="A4" s="187" t="s">
        <v>2</v>
      </c>
      <c r="B4" s="188"/>
      <c r="C4" s="188"/>
      <c r="D4" s="188"/>
      <c r="E4" s="188"/>
      <c r="F4" s="188"/>
      <c r="G4" s="189"/>
    </row>
    <row r="5" spans="1:7" ht="30" x14ac:dyDescent="0.2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655</v>
      </c>
    </row>
    <row r="6" spans="1:7" ht="15.75" customHeight="1" x14ac:dyDescent="0.25">
      <c r="A6" s="26" t="s">
        <v>484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485</v>
      </c>
      <c r="B7" s="75">
        <f>443787756.56-B18</f>
        <v>443134618.70999998</v>
      </c>
      <c r="C7" s="75">
        <v>452179734</v>
      </c>
      <c r="D7" s="75">
        <v>456006035</v>
      </c>
      <c r="E7" s="75">
        <v>469686217</v>
      </c>
      <c r="F7" s="75">
        <f>496500184.13-F18</f>
        <v>495934450</v>
      </c>
      <c r="G7" s="75">
        <v>515481027.51999998</v>
      </c>
    </row>
    <row r="8" spans="1:7" ht="15.75" customHeight="1" x14ac:dyDescent="0.25">
      <c r="A8" s="58" t="s">
        <v>486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487</v>
      </c>
      <c r="B9" s="75">
        <f>138258483.83-B20</f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f>147483975.63-F20</f>
        <v>147467003.59999999</v>
      </c>
      <c r="G9" s="75">
        <v>146348908.47999999</v>
      </c>
    </row>
    <row r="10" spans="1:7" x14ac:dyDescent="0.25">
      <c r="A10" s="58" t="s">
        <v>488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489</v>
      </c>
      <c r="B11" s="75">
        <f>12023787.15-B22</f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490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493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494</v>
      </c>
      <c r="B17" s="119">
        <f>SUM(B18:B26)</f>
        <v>742013.02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582706.16</v>
      </c>
      <c r="G17" s="119">
        <f t="shared" si="1"/>
        <v>0</v>
      </c>
    </row>
    <row r="18" spans="1:7" x14ac:dyDescent="0.25">
      <c r="A18" s="58" t="s">
        <v>485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487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489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470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496</v>
      </c>
      <c r="B28" s="119">
        <f>B17+B6</f>
        <v>747656426.15999997</v>
      </c>
      <c r="C28" s="119">
        <f t="shared" ref="C28:G28" si="2">C17+C6</f>
        <v>678920594.19999993</v>
      </c>
      <c r="D28" s="119">
        <f t="shared" si="2"/>
        <v>661528901.78999984</v>
      </c>
      <c r="E28" s="119">
        <f t="shared" si="2"/>
        <v>682059901.95000005</v>
      </c>
      <c r="F28" s="119">
        <f t="shared" si="2"/>
        <v>721176762.23000002</v>
      </c>
      <c r="G28" s="119">
        <f t="shared" si="2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508</v>
      </c>
    </row>
    <row r="32" spans="1:7" x14ac:dyDescent="0.25">
      <c r="A32" t="s">
        <v>509</v>
      </c>
    </row>
    <row r="36" spans="2:7" x14ac:dyDescent="0.25">
      <c r="B36" s="168"/>
      <c r="C36" s="168"/>
      <c r="D36" s="168"/>
      <c r="E36" s="168"/>
      <c r="F36" s="168"/>
      <c r="G36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5AC6F887-4874-486A-B87C-E23094CD11F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8" t="s">
        <v>510</v>
      </c>
      <c r="B1" s="170"/>
      <c r="C1" s="170"/>
      <c r="D1" s="170"/>
      <c r="E1" s="170"/>
      <c r="F1" s="170"/>
    </row>
    <row r="2" spans="1:6" x14ac:dyDescent="0.25">
      <c r="A2" s="190" t="str">
        <f>'Formato 1'!A2</f>
        <v>Poder Legislativo del Estado de Guanajuato (a)</v>
      </c>
      <c r="B2" s="191"/>
      <c r="C2" s="191"/>
      <c r="D2" s="191"/>
      <c r="E2" s="191"/>
      <c r="F2" s="192"/>
    </row>
    <row r="3" spans="1:6" x14ac:dyDescent="0.25">
      <c r="A3" s="187" t="s">
        <v>511</v>
      </c>
      <c r="B3" s="188"/>
      <c r="C3" s="188"/>
      <c r="D3" s="188"/>
      <c r="E3" s="188"/>
      <c r="F3" s="189"/>
    </row>
    <row r="4" spans="1:6" ht="30" x14ac:dyDescent="0.25">
      <c r="A4" s="139" t="s">
        <v>499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25">
      <c r="A5" s="143" t="s">
        <v>517</v>
      </c>
      <c r="B5" s="148"/>
      <c r="C5" s="148"/>
      <c r="D5" s="148"/>
      <c r="E5" s="148"/>
      <c r="F5" s="148"/>
    </row>
    <row r="6" spans="1:6" ht="30" x14ac:dyDescent="0.25">
      <c r="A6" s="146" t="s">
        <v>518</v>
      </c>
      <c r="B6" s="145" t="s">
        <v>650</v>
      </c>
      <c r="C6" s="145" t="s">
        <v>650</v>
      </c>
      <c r="D6" s="145" t="s">
        <v>650</v>
      </c>
      <c r="E6" s="145" t="s">
        <v>650</v>
      </c>
      <c r="F6" s="145" t="s">
        <v>650</v>
      </c>
    </row>
    <row r="7" spans="1:6" ht="15.75" customHeight="1" x14ac:dyDescent="0.25">
      <c r="A7" s="146" t="s">
        <v>519</v>
      </c>
      <c r="B7" s="145" t="s">
        <v>651</v>
      </c>
      <c r="C7" s="145" t="s">
        <v>651</v>
      </c>
      <c r="D7" s="145" t="s">
        <v>651</v>
      </c>
      <c r="E7" s="145" t="s">
        <v>651</v>
      </c>
      <c r="F7" s="145" t="s">
        <v>651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520</v>
      </c>
      <c r="B9" s="145"/>
      <c r="C9" s="145"/>
      <c r="D9" s="145"/>
      <c r="E9" s="145"/>
      <c r="F9" s="145"/>
    </row>
    <row r="10" spans="1:6" x14ac:dyDescent="0.25">
      <c r="A10" s="146" t="s">
        <v>521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522</v>
      </c>
      <c r="B11" s="155">
        <v>91</v>
      </c>
      <c r="C11" s="155"/>
      <c r="D11" s="155">
        <v>91</v>
      </c>
      <c r="E11" s="155">
        <v>91</v>
      </c>
      <c r="F11" s="155">
        <v>91</v>
      </c>
    </row>
    <row r="12" spans="1:6" x14ac:dyDescent="0.25">
      <c r="A12" s="67" t="s">
        <v>523</v>
      </c>
      <c r="B12" s="155">
        <v>18</v>
      </c>
      <c r="C12" s="155"/>
      <c r="D12" s="155">
        <v>18</v>
      </c>
      <c r="E12" s="155">
        <v>18</v>
      </c>
      <c r="F12" s="155">
        <v>18</v>
      </c>
    </row>
    <row r="13" spans="1:6" x14ac:dyDescent="0.25">
      <c r="A13" s="67" t="s">
        <v>524</v>
      </c>
      <c r="B13" s="155">
        <v>41.78</v>
      </c>
      <c r="C13" s="155"/>
      <c r="D13" s="155">
        <v>41.78</v>
      </c>
      <c r="E13" s="155">
        <v>41.78</v>
      </c>
      <c r="F13" s="155">
        <v>41.78</v>
      </c>
    </row>
    <row r="14" spans="1:6" x14ac:dyDescent="0.25">
      <c r="A14" s="146" t="s">
        <v>525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522</v>
      </c>
      <c r="B15" s="155">
        <v>97</v>
      </c>
      <c r="C15" s="155"/>
      <c r="D15" s="155">
        <v>88</v>
      </c>
      <c r="E15" s="155">
        <v>95.56</v>
      </c>
      <c r="F15" s="155"/>
    </row>
    <row r="16" spans="1:6" x14ac:dyDescent="0.25">
      <c r="A16" s="67" t="s">
        <v>523</v>
      </c>
      <c r="B16" s="156">
        <v>45</v>
      </c>
      <c r="C16" s="156"/>
      <c r="D16" s="156">
        <v>27</v>
      </c>
      <c r="E16" s="156">
        <v>20.47</v>
      </c>
      <c r="F16" s="156"/>
    </row>
    <row r="17" spans="1:6" x14ac:dyDescent="0.25">
      <c r="A17" s="67" t="s">
        <v>524</v>
      </c>
      <c r="B17" s="157">
        <v>65.36</v>
      </c>
      <c r="C17" s="157"/>
      <c r="D17" s="157">
        <v>48.57</v>
      </c>
      <c r="E17" s="157">
        <v>63.47</v>
      </c>
      <c r="F17" s="157"/>
    </row>
    <row r="18" spans="1:6" x14ac:dyDescent="0.25">
      <c r="A18" s="146" t="s">
        <v>526</v>
      </c>
      <c r="B18" s="157"/>
      <c r="C18" s="157"/>
      <c r="D18" s="157"/>
      <c r="E18" s="157"/>
      <c r="F18" s="157"/>
    </row>
    <row r="19" spans="1:6" x14ac:dyDescent="0.25">
      <c r="A19" s="146" t="s">
        <v>527</v>
      </c>
      <c r="B19" s="157">
        <v>11.13</v>
      </c>
      <c r="C19" s="157"/>
      <c r="D19" s="157">
        <v>11.13</v>
      </c>
      <c r="E19" s="157">
        <v>11.13</v>
      </c>
      <c r="F19" s="157">
        <v>11.13</v>
      </c>
    </row>
    <row r="20" spans="1:6" x14ac:dyDescent="0.25">
      <c r="A20" s="146" t="s">
        <v>528</v>
      </c>
      <c r="B20" s="158">
        <v>0.16500000000000001</v>
      </c>
      <c r="C20" s="158"/>
      <c r="D20" s="158">
        <v>0.16500000000000001</v>
      </c>
      <c r="E20" s="158">
        <v>0.16500000000000001</v>
      </c>
      <c r="F20" s="158">
        <v>0.16500000000000001</v>
      </c>
    </row>
    <row r="21" spans="1:6" x14ac:dyDescent="0.25">
      <c r="A21" s="146" t="s">
        <v>529</v>
      </c>
      <c r="B21" s="158">
        <v>0.23749999999999999</v>
      </c>
      <c r="C21" s="158"/>
      <c r="D21" s="158">
        <v>0.23749999999999999</v>
      </c>
      <c r="E21" s="158">
        <v>0.23749999999999999</v>
      </c>
      <c r="F21" s="158">
        <v>0.23749999999999999</v>
      </c>
    </row>
    <row r="22" spans="1:6" x14ac:dyDescent="0.25">
      <c r="A22" s="146" t="s">
        <v>530</v>
      </c>
      <c r="B22" s="158">
        <v>5.7099999999999998E-2</v>
      </c>
      <c r="C22" s="158"/>
      <c r="D22" s="158">
        <v>0.22059999999999999</v>
      </c>
      <c r="E22" s="158">
        <v>0.2175</v>
      </c>
      <c r="F22" s="158" t="s">
        <v>652</v>
      </c>
    </row>
    <row r="23" spans="1:6" x14ac:dyDescent="0.25">
      <c r="A23" s="146" t="s">
        <v>531</v>
      </c>
      <c r="B23" s="158">
        <v>1.0120000000000001E-2</v>
      </c>
      <c r="C23" s="158"/>
      <c r="D23" s="158">
        <v>1.0120000000000001E-2</v>
      </c>
      <c r="E23" s="158">
        <v>1.0120000000000001E-2</v>
      </c>
      <c r="F23" s="158">
        <v>1.0120000000000001E-2</v>
      </c>
    </row>
    <row r="24" spans="1:6" x14ac:dyDescent="0.25">
      <c r="A24" s="146" t="s">
        <v>532</v>
      </c>
      <c r="B24" s="150">
        <v>52.29</v>
      </c>
      <c r="C24" s="150"/>
      <c r="D24" s="150">
        <v>38.869999999999997</v>
      </c>
      <c r="E24" s="150">
        <v>50.77</v>
      </c>
      <c r="F24" s="150">
        <v>0</v>
      </c>
    </row>
    <row r="25" spans="1:6" x14ac:dyDescent="0.25">
      <c r="A25" s="146" t="s">
        <v>533</v>
      </c>
      <c r="B25" s="150">
        <v>28.3</v>
      </c>
      <c r="C25" s="150"/>
      <c r="D25" s="150">
        <v>40.11</v>
      </c>
      <c r="E25" s="150">
        <v>29.89</v>
      </c>
      <c r="F25" s="150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534</v>
      </c>
      <c r="B27" s="149"/>
      <c r="C27" s="149"/>
      <c r="D27" s="149"/>
      <c r="E27" s="149"/>
      <c r="F27" s="149"/>
    </row>
    <row r="28" spans="1:6" x14ac:dyDescent="0.25">
      <c r="A28" s="146" t="s">
        <v>535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536</v>
      </c>
      <c r="B30" s="53"/>
      <c r="C30" s="53"/>
      <c r="D30" s="53"/>
      <c r="E30" s="53"/>
      <c r="F30" s="53"/>
    </row>
    <row r="31" spans="1:6" x14ac:dyDescent="0.25">
      <c r="A31" s="154" t="s">
        <v>521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525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537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538</v>
      </c>
      <c r="B35" s="53"/>
      <c r="C35" s="53"/>
      <c r="D35" s="53"/>
      <c r="E35" s="53"/>
      <c r="F35" s="53"/>
    </row>
    <row r="36" spans="1:6" x14ac:dyDescent="0.25">
      <c r="A36" s="154" t="s">
        <v>539</v>
      </c>
      <c r="B36" s="91">
        <v>61631.12</v>
      </c>
      <c r="C36" s="91"/>
      <c r="D36" s="91">
        <v>34962.44</v>
      </c>
      <c r="E36" s="91">
        <v>55167.360000000001</v>
      </c>
      <c r="F36" s="91">
        <v>0</v>
      </c>
    </row>
    <row r="37" spans="1:6" x14ac:dyDescent="0.25">
      <c r="A37" s="154" t="s">
        <v>540</v>
      </c>
      <c r="B37" s="91">
        <v>6230.86</v>
      </c>
      <c r="C37" s="91"/>
      <c r="D37" s="91">
        <v>6259.54</v>
      </c>
      <c r="E37" s="91">
        <v>6232.16</v>
      </c>
      <c r="F37" s="91">
        <v>0</v>
      </c>
    </row>
    <row r="38" spans="1:6" x14ac:dyDescent="0.25">
      <c r="A38" s="154" t="s">
        <v>541</v>
      </c>
      <c r="B38" s="91">
        <v>14189.24</v>
      </c>
      <c r="C38" s="91"/>
      <c r="D38" s="91">
        <v>6297.39</v>
      </c>
      <c r="E38" s="91">
        <v>8818.9500000000007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542</v>
      </c>
      <c r="B40" s="53">
        <v>37980841525.919998</v>
      </c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543</v>
      </c>
      <c r="B42" s="53"/>
      <c r="C42" s="53"/>
      <c r="D42" s="53"/>
      <c r="E42" s="53"/>
      <c r="F42" s="53"/>
    </row>
    <row r="43" spans="1:6" x14ac:dyDescent="0.25">
      <c r="A43" s="154" t="s">
        <v>544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545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546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547</v>
      </c>
      <c r="B47" s="53"/>
      <c r="C47" s="53"/>
      <c r="D47" s="53"/>
      <c r="E47" s="53"/>
      <c r="F47" s="53"/>
    </row>
    <row r="48" spans="1:6" x14ac:dyDescent="0.25">
      <c r="A48" s="154" t="s">
        <v>545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546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548</v>
      </c>
      <c r="B51" s="53"/>
      <c r="C51" s="53"/>
      <c r="D51" s="53"/>
      <c r="E51" s="53"/>
      <c r="F51" s="53"/>
    </row>
    <row r="52" spans="1:6" x14ac:dyDescent="0.25">
      <c r="A52" s="154" t="s">
        <v>545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546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549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550</v>
      </c>
      <c r="B56" s="53"/>
      <c r="C56" s="53"/>
      <c r="D56" s="53"/>
      <c r="E56" s="53"/>
      <c r="F56" s="53"/>
    </row>
    <row r="57" spans="1:6" x14ac:dyDescent="0.25">
      <c r="A57" s="154" t="s">
        <v>545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546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551</v>
      </c>
      <c r="B60" s="53"/>
      <c r="C60" s="53"/>
      <c r="D60" s="53"/>
      <c r="E60" s="53"/>
      <c r="F60" s="53"/>
    </row>
    <row r="61" spans="1:6" x14ac:dyDescent="0.25">
      <c r="A61" s="154" t="s">
        <v>552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553</v>
      </c>
      <c r="B62" s="159">
        <v>0.04</v>
      </c>
      <c r="C62" s="159"/>
      <c r="D62" s="159">
        <v>0.04</v>
      </c>
      <c r="E62" s="159">
        <v>0.04</v>
      </c>
      <c r="F62" s="159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554</v>
      </c>
      <c r="B64" s="141"/>
      <c r="C64" s="141"/>
      <c r="D64" s="141"/>
      <c r="E64" s="141"/>
      <c r="F64" s="141"/>
    </row>
    <row r="65" spans="1:6" x14ac:dyDescent="0.25">
      <c r="A65" s="154" t="s">
        <v>555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556</v>
      </c>
      <c r="B66" s="142" t="s">
        <v>653</v>
      </c>
      <c r="C66" s="53"/>
      <c r="D66" s="142" t="s">
        <v>653</v>
      </c>
      <c r="E66" s="142" t="s">
        <v>653</v>
      </c>
      <c r="F66" s="142" t="s">
        <v>653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5" t="s">
        <v>453</v>
      </c>
      <c r="B1" s="195"/>
      <c r="C1" s="195"/>
      <c r="D1" s="195"/>
      <c r="E1" s="195"/>
      <c r="F1" s="195"/>
      <c r="G1" s="195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93" t="s">
        <v>499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25">
      <c r="A7" s="194"/>
      <c r="B7" s="70" t="s">
        <v>557</v>
      </c>
      <c r="C7" s="194"/>
      <c r="D7" s="194"/>
      <c r="E7" s="194"/>
      <c r="F7" s="194"/>
      <c r="G7" s="194"/>
    </row>
    <row r="8" spans="1:7" ht="30" x14ac:dyDescent="0.25">
      <c r="A8" s="71" t="s">
        <v>500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6" t="s">
        <v>482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97" t="s">
        <v>568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25">
      <c r="A7" s="198"/>
      <c r="B7" s="37" t="s">
        <v>557</v>
      </c>
      <c r="C7" s="194"/>
      <c r="D7" s="194"/>
      <c r="E7" s="194"/>
      <c r="F7" s="194"/>
      <c r="G7" s="194"/>
    </row>
    <row r="8" spans="1:7" x14ac:dyDescent="0.2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6" t="s">
        <v>497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498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0" t="s">
        <v>499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2.25" x14ac:dyDescent="0.25">
      <c r="A6" s="177"/>
      <c r="B6" s="202"/>
      <c r="C6" s="202"/>
      <c r="D6" s="202"/>
      <c r="E6" s="202"/>
      <c r="F6" s="202"/>
      <c r="G6" s="37" t="s">
        <v>572</v>
      </c>
    </row>
    <row r="7" spans="1:7" x14ac:dyDescent="0.25">
      <c r="A7" s="62" t="s">
        <v>500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9" t="s">
        <v>584</v>
      </c>
      <c r="B39" s="199"/>
      <c r="C39" s="199"/>
      <c r="D39" s="199"/>
      <c r="E39" s="199"/>
      <c r="F39" s="199"/>
      <c r="G39" s="199"/>
    </row>
    <row r="40" spans="1:7" x14ac:dyDescent="0.25">
      <c r="A40" s="199" t="s">
        <v>585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6" t="s">
        <v>506</v>
      </c>
      <c r="B1" s="196"/>
      <c r="C1" s="196"/>
      <c r="D1" s="196"/>
      <c r="E1" s="196"/>
      <c r="F1" s="196"/>
      <c r="G1" s="196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507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3" t="s">
        <v>568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25">
      <c r="A6" s="204"/>
      <c r="B6" s="202"/>
      <c r="C6" s="202"/>
      <c r="D6" s="202"/>
      <c r="E6" s="202"/>
      <c r="F6" s="202"/>
      <c r="G6" s="37" t="s">
        <v>586</v>
      </c>
    </row>
    <row r="7" spans="1:7" x14ac:dyDescent="0.2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9" t="s">
        <v>584</v>
      </c>
      <c r="B32" s="199"/>
      <c r="C32" s="199"/>
      <c r="D32" s="199"/>
      <c r="E32" s="199"/>
      <c r="F32" s="199"/>
      <c r="G32" s="199"/>
    </row>
    <row r="33" spans="1:7" x14ac:dyDescent="0.25">
      <c r="A33" s="199" t="s">
        <v>585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5" t="s">
        <v>510</v>
      </c>
      <c r="B1" s="205"/>
      <c r="C1" s="205"/>
      <c r="D1" s="205"/>
      <c r="E1" s="205"/>
      <c r="F1" s="205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25">
      <c r="A5" s="18" t="s">
        <v>517</v>
      </c>
      <c r="B5" s="53"/>
      <c r="C5" s="53"/>
      <c r="D5" s="53"/>
      <c r="E5" s="53"/>
      <c r="F5" s="53"/>
    </row>
    <row r="6" spans="1:6" ht="30" x14ac:dyDescent="0.25">
      <c r="A6" s="59" t="s">
        <v>518</v>
      </c>
      <c r="B6" s="60"/>
      <c r="C6" s="60"/>
      <c r="D6" s="60"/>
      <c r="E6" s="60"/>
      <c r="F6" s="60"/>
    </row>
    <row r="7" spans="1:6" ht="15" x14ac:dyDescent="0.25">
      <c r="A7" s="59" t="s">
        <v>519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520</v>
      </c>
      <c r="B9" s="45"/>
      <c r="C9" s="45"/>
      <c r="D9" s="45"/>
      <c r="E9" s="45"/>
      <c r="F9" s="45"/>
    </row>
    <row r="10" spans="1:6" ht="15" x14ac:dyDescent="0.25">
      <c r="A10" s="59" t="s">
        <v>521</v>
      </c>
      <c r="B10" s="60"/>
      <c r="C10" s="60"/>
      <c r="D10" s="60"/>
      <c r="E10" s="60"/>
      <c r="F10" s="60"/>
    </row>
    <row r="11" spans="1:6" ht="15" x14ac:dyDescent="0.25">
      <c r="A11" s="80" t="s">
        <v>522</v>
      </c>
      <c r="B11" s="60"/>
      <c r="C11" s="60"/>
      <c r="D11" s="60"/>
      <c r="E11" s="60"/>
      <c r="F11" s="60"/>
    </row>
    <row r="12" spans="1:6" ht="15" x14ac:dyDescent="0.25">
      <c r="A12" s="80" t="s">
        <v>523</v>
      </c>
      <c r="B12" s="60"/>
      <c r="C12" s="60"/>
      <c r="D12" s="60"/>
      <c r="E12" s="60"/>
      <c r="F12" s="60"/>
    </row>
    <row r="13" spans="1:6" ht="15" x14ac:dyDescent="0.25">
      <c r="A13" s="80" t="s">
        <v>524</v>
      </c>
      <c r="B13" s="60"/>
      <c r="C13" s="60"/>
      <c r="D13" s="60"/>
      <c r="E13" s="60"/>
      <c r="F13" s="60"/>
    </row>
    <row r="14" spans="1:6" ht="15" x14ac:dyDescent="0.25">
      <c r="A14" s="59" t="s">
        <v>525</v>
      </c>
      <c r="B14" s="60"/>
      <c r="C14" s="60"/>
      <c r="D14" s="60"/>
      <c r="E14" s="60"/>
      <c r="F14" s="60"/>
    </row>
    <row r="15" spans="1:6" ht="15" x14ac:dyDescent="0.25">
      <c r="A15" s="80" t="s">
        <v>522</v>
      </c>
      <c r="B15" s="60"/>
      <c r="C15" s="60"/>
      <c r="D15" s="60"/>
      <c r="E15" s="60"/>
      <c r="F15" s="60"/>
    </row>
    <row r="16" spans="1:6" ht="15" x14ac:dyDescent="0.25">
      <c r="A16" s="80" t="s">
        <v>523</v>
      </c>
      <c r="B16" s="60"/>
      <c r="C16" s="60"/>
      <c r="D16" s="60"/>
      <c r="E16" s="60"/>
      <c r="F16" s="60"/>
    </row>
    <row r="17" spans="1:6" ht="15" x14ac:dyDescent="0.25">
      <c r="A17" s="80" t="s">
        <v>524</v>
      </c>
      <c r="B17" s="60"/>
      <c r="C17" s="60"/>
      <c r="D17" s="60"/>
      <c r="E17" s="60"/>
      <c r="F17" s="60"/>
    </row>
    <row r="18" spans="1:6" ht="15" x14ac:dyDescent="0.25">
      <c r="A18" s="59" t="s">
        <v>526</v>
      </c>
      <c r="B18" s="122"/>
      <c r="C18" s="60"/>
      <c r="D18" s="60"/>
      <c r="E18" s="60"/>
      <c r="F18" s="60"/>
    </row>
    <row r="19" spans="1:6" ht="15" x14ac:dyDescent="0.25">
      <c r="A19" s="59" t="s">
        <v>527</v>
      </c>
      <c r="B19" s="60"/>
      <c r="C19" s="60"/>
      <c r="D19" s="60"/>
      <c r="E19" s="60"/>
      <c r="F19" s="60"/>
    </row>
    <row r="20" spans="1:6" ht="30" x14ac:dyDescent="0.25">
      <c r="A20" s="59" t="s">
        <v>528</v>
      </c>
      <c r="B20" s="123"/>
      <c r="C20" s="123"/>
      <c r="D20" s="123"/>
      <c r="E20" s="123"/>
      <c r="F20" s="123"/>
    </row>
    <row r="21" spans="1:6" ht="30" x14ac:dyDescent="0.25">
      <c r="A21" s="59" t="s">
        <v>529</v>
      </c>
      <c r="B21" s="123"/>
      <c r="C21" s="123"/>
      <c r="D21" s="123"/>
      <c r="E21" s="123"/>
      <c r="F21" s="123"/>
    </row>
    <row r="22" spans="1:6" ht="30" x14ac:dyDescent="0.25">
      <c r="A22" s="59" t="s">
        <v>530</v>
      </c>
      <c r="B22" s="123"/>
      <c r="C22" s="123"/>
      <c r="D22" s="123"/>
      <c r="E22" s="123"/>
      <c r="F22" s="123"/>
    </row>
    <row r="23" spans="1:6" ht="15" x14ac:dyDescent="0.25">
      <c r="A23" s="59" t="s">
        <v>531</v>
      </c>
      <c r="B23" s="123"/>
      <c r="C23" s="123"/>
      <c r="D23" s="123"/>
      <c r="E23" s="123"/>
      <c r="F23" s="123"/>
    </row>
    <row r="24" spans="1:6" ht="15" x14ac:dyDescent="0.25">
      <c r="A24" s="59" t="s">
        <v>532</v>
      </c>
      <c r="B24" s="124"/>
      <c r="C24" s="60"/>
      <c r="D24" s="60"/>
      <c r="E24" s="60"/>
      <c r="F24" s="60"/>
    </row>
    <row r="25" spans="1:6" ht="15" x14ac:dyDescent="0.25">
      <c r="A25" s="59" t="s">
        <v>533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534</v>
      </c>
      <c r="B27" s="45"/>
      <c r="C27" s="45"/>
      <c r="D27" s="45"/>
      <c r="E27" s="45"/>
      <c r="F27" s="45"/>
    </row>
    <row r="28" spans="1:6" ht="15" x14ac:dyDescent="0.25">
      <c r="A28" s="59" t="s">
        <v>535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536</v>
      </c>
      <c r="B30" s="45"/>
      <c r="C30" s="45"/>
      <c r="D30" s="45"/>
      <c r="E30" s="45"/>
      <c r="F30" s="45"/>
    </row>
    <row r="31" spans="1:6" ht="15" x14ac:dyDescent="0.25">
      <c r="A31" s="59" t="s">
        <v>521</v>
      </c>
      <c r="B31" s="60"/>
      <c r="C31" s="60"/>
      <c r="D31" s="60"/>
      <c r="E31" s="60"/>
      <c r="F31" s="60"/>
    </row>
    <row r="32" spans="1:6" ht="15" x14ac:dyDescent="0.25">
      <c r="A32" s="59" t="s">
        <v>525</v>
      </c>
      <c r="B32" s="60"/>
      <c r="C32" s="60"/>
      <c r="D32" s="60"/>
      <c r="E32" s="60"/>
      <c r="F32" s="60"/>
    </row>
    <row r="33" spans="1:6" ht="15" x14ac:dyDescent="0.25">
      <c r="A33" s="59" t="s">
        <v>537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538</v>
      </c>
      <c r="B35" s="45"/>
      <c r="C35" s="45"/>
      <c r="D35" s="45"/>
      <c r="E35" s="45"/>
      <c r="F35" s="45"/>
    </row>
    <row r="36" spans="1:6" ht="15" x14ac:dyDescent="0.25">
      <c r="A36" s="59" t="s">
        <v>539</v>
      </c>
      <c r="B36" s="60"/>
      <c r="C36" s="60"/>
      <c r="D36" s="60"/>
      <c r="E36" s="60"/>
      <c r="F36" s="60"/>
    </row>
    <row r="37" spans="1:6" ht="15" x14ac:dyDescent="0.25">
      <c r="A37" s="59" t="s">
        <v>540</v>
      </c>
      <c r="B37" s="60"/>
      <c r="C37" s="60"/>
      <c r="D37" s="60"/>
      <c r="E37" s="60"/>
      <c r="F37" s="60"/>
    </row>
    <row r="38" spans="1:6" ht="15" x14ac:dyDescent="0.25">
      <c r="A38" s="59" t="s">
        <v>541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542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543</v>
      </c>
      <c r="B42" s="45"/>
      <c r="C42" s="45"/>
      <c r="D42" s="45"/>
      <c r="E42" s="45"/>
      <c r="F42" s="45"/>
    </row>
    <row r="43" spans="1:6" ht="15" x14ac:dyDescent="0.25">
      <c r="A43" s="59" t="s">
        <v>544</v>
      </c>
      <c r="B43" s="60"/>
      <c r="C43" s="60"/>
      <c r="D43" s="60"/>
      <c r="E43" s="60"/>
      <c r="F43" s="60"/>
    </row>
    <row r="44" spans="1:6" ht="15" x14ac:dyDescent="0.25">
      <c r="A44" s="59" t="s">
        <v>545</v>
      </c>
      <c r="B44" s="60"/>
      <c r="C44" s="60"/>
      <c r="D44" s="60"/>
      <c r="E44" s="60"/>
      <c r="F44" s="60"/>
    </row>
    <row r="45" spans="1:6" ht="15" x14ac:dyDescent="0.25">
      <c r="A45" s="59" t="s">
        <v>546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547</v>
      </c>
      <c r="B47" s="45"/>
      <c r="C47" s="45"/>
      <c r="D47" s="45"/>
      <c r="E47" s="45"/>
      <c r="F47" s="45"/>
    </row>
    <row r="48" spans="1:6" ht="15" x14ac:dyDescent="0.25">
      <c r="A48" s="59" t="s">
        <v>545</v>
      </c>
      <c r="B48" s="123"/>
      <c r="C48" s="123"/>
      <c r="D48" s="123"/>
      <c r="E48" s="123"/>
      <c r="F48" s="123"/>
    </row>
    <row r="49" spans="1:6" ht="15" x14ac:dyDescent="0.25">
      <c r="A49" s="59" t="s">
        <v>546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548</v>
      </c>
      <c r="B51" s="45"/>
      <c r="C51" s="45"/>
      <c r="D51" s="45"/>
      <c r="E51" s="45"/>
      <c r="F51" s="45"/>
    </row>
    <row r="52" spans="1:6" ht="15" x14ac:dyDescent="0.25">
      <c r="A52" s="59" t="s">
        <v>545</v>
      </c>
      <c r="B52" s="60"/>
      <c r="C52" s="60"/>
      <c r="D52" s="60"/>
      <c r="E52" s="60"/>
      <c r="F52" s="60"/>
    </row>
    <row r="53" spans="1:6" ht="15" x14ac:dyDescent="0.25">
      <c r="A53" s="59" t="s">
        <v>546</v>
      </c>
      <c r="B53" s="60"/>
      <c r="C53" s="60"/>
      <c r="D53" s="60"/>
      <c r="E53" s="60"/>
      <c r="F53" s="60"/>
    </row>
    <row r="54" spans="1:6" ht="15" x14ac:dyDescent="0.25">
      <c r="A54" s="59" t="s">
        <v>549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550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545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546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551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552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553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554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555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556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9" t="s">
        <v>124</v>
      </c>
      <c r="B1" s="170"/>
      <c r="C1" s="170"/>
      <c r="D1" s="170"/>
      <c r="E1" s="170"/>
      <c r="F1" s="170"/>
      <c r="G1" s="170"/>
      <c r="H1" s="171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160">
        <v>51007806.810000002</v>
      </c>
      <c r="C18" s="108"/>
      <c r="D18" s="108"/>
      <c r="E18" s="108"/>
      <c r="F18" s="162">
        <v>34573554.590000004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34573554.590000004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2" t="s">
        <v>154</v>
      </c>
      <c r="B33" s="172"/>
      <c r="C33" s="172"/>
      <c r="D33" s="172"/>
      <c r="E33" s="172"/>
      <c r="F33" s="172"/>
      <c r="G33" s="172"/>
      <c r="H33" s="172"/>
    </row>
    <row r="34" spans="1:8" ht="14.45" customHeight="1" x14ac:dyDescent="0.25">
      <c r="A34" s="172"/>
      <c r="B34" s="172"/>
      <c r="C34" s="172"/>
      <c r="D34" s="172"/>
      <c r="E34" s="172"/>
      <c r="F34" s="172"/>
      <c r="G34" s="172"/>
      <c r="H34" s="172"/>
    </row>
    <row r="35" spans="1:8" ht="14.45" customHeight="1" x14ac:dyDescent="0.25">
      <c r="A35" s="172"/>
      <c r="B35" s="172"/>
      <c r="C35" s="172"/>
      <c r="D35" s="172"/>
      <c r="E35" s="172"/>
      <c r="F35" s="172"/>
      <c r="G35" s="172"/>
      <c r="H35" s="172"/>
    </row>
    <row r="36" spans="1:8" ht="14.45" customHeight="1" x14ac:dyDescent="0.25">
      <c r="A36" s="172"/>
      <c r="B36" s="172"/>
      <c r="C36" s="172"/>
      <c r="D36" s="172"/>
      <c r="E36" s="172"/>
      <c r="F36" s="172"/>
      <c r="G36" s="172"/>
      <c r="H36" s="172"/>
    </row>
    <row r="37" spans="1:8" ht="14.45" customHeight="1" x14ac:dyDescent="0.25">
      <c r="A37" s="172"/>
      <c r="B37" s="172"/>
      <c r="C37" s="172"/>
      <c r="D37" s="172"/>
      <c r="E37" s="172"/>
      <c r="F37" s="172"/>
      <c r="G37" s="172"/>
      <c r="H37" s="172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9" t="s">
        <v>189</v>
      </c>
      <c r="B1" s="170"/>
      <c r="C1" s="170"/>
      <c r="D1" s="171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1 de Enero al 30 de Junio de 2025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808946263.38999999</v>
      </c>
      <c r="C8" s="14">
        <f>SUM(C9:C11)</f>
        <v>392930506.97000003</v>
      </c>
      <c r="D8" s="14">
        <f>SUM(D9:D11)</f>
        <v>392926156.97000003</v>
      </c>
    </row>
    <row r="9" spans="1:4" x14ac:dyDescent="0.25">
      <c r="A9" s="58" t="s">
        <v>195</v>
      </c>
      <c r="B9" s="94">
        <v>808946263.38999999</v>
      </c>
      <c r="C9" s="94">
        <v>392930506.97000003</v>
      </c>
      <c r="D9" s="94">
        <v>392926156.97000003</v>
      </c>
    </row>
    <row r="10" spans="1:4" x14ac:dyDescent="0.25">
      <c r="A10" s="58" t="s">
        <v>196</v>
      </c>
      <c r="B10" s="161">
        <v>0</v>
      </c>
      <c r="C10" s="161">
        <v>0</v>
      </c>
      <c r="D10" s="161">
        <v>0</v>
      </c>
    </row>
    <row r="11" spans="1:4" x14ac:dyDescent="0.25">
      <c r="A11" s="58" t="s">
        <v>197</v>
      </c>
      <c r="B11" s="161">
        <v>0</v>
      </c>
      <c r="C11" s="161">
        <v>0</v>
      </c>
      <c r="D11" s="161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f>B14+B15</f>
        <v>808946263.38999999</v>
      </c>
      <c r="C13" s="14">
        <f>C14+C15</f>
        <v>304994773.91000003</v>
      </c>
      <c r="D13" s="14">
        <f>D14+D15</f>
        <v>304953352.54000002</v>
      </c>
    </row>
    <row r="14" spans="1:4" x14ac:dyDescent="0.25">
      <c r="A14" s="58" t="s">
        <v>199</v>
      </c>
      <c r="B14" s="94">
        <v>808946263.38999999</v>
      </c>
      <c r="C14" s="94">
        <v>304994773.91000003</v>
      </c>
      <c r="D14" s="94">
        <v>304953352.54000002</v>
      </c>
    </row>
    <row r="15" spans="1:4" x14ac:dyDescent="0.25">
      <c r="A15" s="58" t="s">
        <v>200</v>
      </c>
      <c r="B15" s="161">
        <v>0</v>
      </c>
      <c r="C15" s="161">
        <v>0</v>
      </c>
      <c r="D15" s="161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f>C18+C19</f>
        <v>9555185.9800000004</v>
      </c>
      <c r="D17" s="14">
        <f>D18+D19</f>
        <v>9555185.9800000004</v>
      </c>
    </row>
    <row r="18" spans="1:4" x14ac:dyDescent="0.25">
      <c r="A18" s="58" t="s">
        <v>202</v>
      </c>
      <c r="B18" s="16">
        <v>0</v>
      </c>
      <c r="C18" s="47">
        <v>9555185.9800000004</v>
      </c>
      <c r="D18" s="47">
        <v>9555185.9800000004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f>B8-B13+B17</f>
        <v>0</v>
      </c>
      <c r="C21" s="14">
        <f>C8-C13+C17</f>
        <v>97490919.040000007</v>
      </c>
      <c r="D21" s="14">
        <f>D8-D13+D17</f>
        <v>97527990.410000011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f>B21-B11</f>
        <v>0</v>
      </c>
      <c r="C23" s="14">
        <f>C21-C11</f>
        <v>97490919.040000007</v>
      </c>
      <c r="D23" s="14">
        <f>D21-D11</f>
        <v>97527990.410000011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87935733.060000002</v>
      </c>
      <c r="D25" s="14">
        <f>D23-D17</f>
        <v>87972804.430000007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87935733.060000002</v>
      </c>
      <c r="D33" s="4">
        <f>D25+D29</f>
        <v>87972804.430000007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808946263.38999999</v>
      </c>
      <c r="C48" s="96">
        <f>C9</f>
        <v>392930506.97000003</v>
      </c>
      <c r="D48" s="96">
        <f>D9</f>
        <v>392926156.97000003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808946263.38999999</v>
      </c>
      <c r="C53" s="47">
        <f>C14</f>
        <v>304994773.91000003</v>
      </c>
      <c r="D53" s="47">
        <f>D14</f>
        <v>304953352.54000002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9555185.9800000004</v>
      </c>
      <c r="D55" s="47">
        <f>D18</f>
        <v>9555185.9800000004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97490919.040000007</v>
      </c>
      <c r="D57" s="4">
        <f>D48+D49-D53+D55</f>
        <v>97527990.410000011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97490919.040000007</v>
      </c>
      <c r="D59" s="4">
        <f>D57-D49</f>
        <v>97527990.410000011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I76"/>
  <sheetViews>
    <sheetView showGridLines="0" zoomScale="80" zoomScaleNormal="80" workbookViewId="0">
      <selection activeCell="F20" sqref="F2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  <col min="9" max="9" width="13.7109375" bestFit="1" customWidth="1"/>
  </cols>
  <sheetData>
    <row r="1" spans="1:7" ht="40.9" customHeight="1" x14ac:dyDescent="0.25">
      <c r="A1" s="169" t="s">
        <v>230</v>
      </c>
      <c r="B1" s="170"/>
      <c r="C1" s="170"/>
      <c r="D1" s="170"/>
      <c r="E1" s="170"/>
      <c r="F1" s="170"/>
      <c r="G1" s="171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73" t="s">
        <v>232</v>
      </c>
      <c r="B6" s="175" t="s">
        <v>233</v>
      </c>
      <c r="C6" s="175"/>
      <c r="D6" s="175"/>
      <c r="E6" s="175"/>
      <c r="F6" s="175"/>
      <c r="G6" s="175" t="s">
        <v>234</v>
      </c>
    </row>
    <row r="7" spans="1:7" ht="30" x14ac:dyDescent="0.25">
      <c r="A7" s="174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5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246</v>
      </c>
      <c r="B15" s="167">
        <v>2357000</v>
      </c>
      <c r="C15" s="167">
        <v>-1166000</v>
      </c>
      <c r="D15" s="47">
        <v>1191000</v>
      </c>
      <c r="E15" s="167">
        <v>0</v>
      </c>
      <c r="F15" s="167">
        <v>0</v>
      </c>
      <c r="G15" s="47">
        <v>-2357000</v>
      </c>
    </row>
    <row r="16" spans="1:7" x14ac:dyDescent="0.2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9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9" ht="14.45" customHeight="1" x14ac:dyDescent="0.25">
      <c r="A34" s="58" t="s">
        <v>265</v>
      </c>
      <c r="B34" s="167">
        <v>796552351.38999999</v>
      </c>
      <c r="C34" s="47">
        <v>0</v>
      </c>
      <c r="D34" s="47">
        <v>796552351.38999999</v>
      </c>
      <c r="E34" s="167">
        <v>387662188.43000001</v>
      </c>
      <c r="F34" s="167">
        <v>387662188.43000001</v>
      </c>
      <c r="G34" s="47">
        <v>-408890162.95999998</v>
      </c>
      <c r="I34" s="168"/>
    </row>
    <row r="35" spans="1:9" ht="14.45" customHeight="1" x14ac:dyDescent="0.2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9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9" ht="14.45" customHeight="1" x14ac:dyDescent="0.25">
      <c r="A37" s="58" t="s">
        <v>268</v>
      </c>
      <c r="B37" s="47">
        <v>10036912</v>
      </c>
      <c r="C37" s="47">
        <v>1166000</v>
      </c>
      <c r="D37" s="47">
        <v>11202912</v>
      </c>
      <c r="E37" s="47">
        <v>5268318.54</v>
      </c>
      <c r="F37" s="47">
        <v>5263968.54</v>
      </c>
      <c r="G37" s="47">
        <v>-4772943.46</v>
      </c>
    </row>
    <row r="38" spans="1:9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9" x14ac:dyDescent="0.25">
      <c r="A39" s="77" t="s">
        <v>270</v>
      </c>
      <c r="B39" s="47">
        <v>10036912</v>
      </c>
      <c r="C39" s="47">
        <v>1166000</v>
      </c>
      <c r="D39" s="47">
        <v>11202912</v>
      </c>
      <c r="E39" s="47">
        <v>5268318.54</v>
      </c>
      <c r="F39" s="47">
        <v>5263968.54</v>
      </c>
      <c r="G39" s="47">
        <v>-4772943.46</v>
      </c>
    </row>
    <row r="40" spans="1:9" x14ac:dyDescent="0.25">
      <c r="A40" s="45"/>
      <c r="B40" s="47"/>
      <c r="C40" s="47"/>
      <c r="D40" s="47"/>
      <c r="E40" s="47"/>
      <c r="F40" s="47"/>
      <c r="G40" s="47"/>
    </row>
    <row r="41" spans="1:9" x14ac:dyDescent="0.25">
      <c r="A41" s="3" t="s">
        <v>271</v>
      </c>
      <c r="B41" s="4">
        <v>808946263.38999999</v>
      </c>
      <c r="C41" s="4">
        <v>0</v>
      </c>
      <c r="D41" s="4">
        <v>808946263.38999999</v>
      </c>
      <c r="E41" s="4">
        <v>392930506.97000003</v>
      </c>
      <c r="F41" s="4">
        <v>392926156.97000003</v>
      </c>
      <c r="G41" s="4">
        <v>-416020106.42000002</v>
      </c>
    </row>
    <row r="42" spans="1:9" x14ac:dyDescent="0.2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9" x14ac:dyDescent="0.25">
      <c r="A43" s="45"/>
      <c r="B43" s="49"/>
      <c r="C43" s="49"/>
      <c r="D43" s="49"/>
      <c r="E43" s="49"/>
      <c r="F43" s="49"/>
      <c r="G43" s="49"/>
    </row>
    <row r="44" spans="1:9" x14ac:dyDescent="0.25">
      <c r="A44" s="3" t="s">
        <v>273</v>
      </c>
      <c r="B44" s="49"/>
      <c r="C44" s="49"/>
      <c r="D44" s="49"/>
      <c r="E44" s="49"/>
      <c r="F44" s="49"/>
      <c r="G44" s="49"/>
    </row>
    <row r="45" spans="1:9" x14ac:dyDescent="0.25">
      <c r="A45" s="58" t="s">
        <v>274</v>
      </c>
      <c r="B45" s="47">
        <f t="shared" ref="B45:G45" si="0">SUM(B46:B53)</f>
        <v>0</v>
      </c>
      <c r="C45" s="47">
        <f t="shared" si="0"/>
        <v>0</v>
      </c>
      <c r="D45" s="47">
        <f t="shared" si="0"/>
        <v>0</v>
      </c>
      <c r="E45" s="47">
        <f t="shared" si="0"/>
        <v>0</v>
      </c>
      <c r="F45" s="47">
        <f t="shared" si="0"/>
        <v>0</v>
      </c>
      <c r="G45" s="47">
        <f t="shared" si="0"/>
        <v>0</v>
      </c>
    </row>
    <row r="46" spans="1:9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9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">F47-B47</f>
        <v>0</v>
      </c>
    </row>
    <row r="48" spans="1:9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"/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"/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"/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"/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2">SUM(B55:B58)</f>
        <v>0</v>
      </c>
      <c r="C54" s="47">
        <f t="shared" si="2"/>
        <v>0</v>
      </c>
      <c r="D54" s="47">
        <f t="shared" si="2"/>
        <v>0</v>
      </c>
      <c r="E54" s="47">
        <f t="shared" si="2"/>
        <v>0</v>
      </c>
      <c r="F54" s="47">
        <f t="shared" si="2"/>
        <v>0</v>
      </c>
      <c r="G54" s="47">
        <f t="shared" si="2"/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3">F56-B56</f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3"/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3"/>
        <v>0</v>
      </c>
    </row>
    <row r="59" spans="1:7" x14ac:dyDescent="0.25">
      <c r="A59" s="58" t="s">
        <v>288</v>
      </c>
      <c r="B59" s="47">
        <f t="shared" ref="B59:G59" si="4">SUM(B60:B61)</f>
        <v>0</v>
      </c>
      <c r="C59" s="47">
        <f t="shared" si="4"/>
        <v>0</v>
      </c>
      <c r="D59" s="47">
        <f t="shared" si="4"/>
        <v>0</v>
      </c>
      <c r="E59" s="47">
        <f t="shared" si="4"/>
        <v>0</v>
      </c>
      <c r="F59" s="47">
        <f t="shared" si="4"/>
        <v>0</v>
      </c>
      <c r="G59" s="47">
        <f t="shared" si="4"/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5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5"/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5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6">B68</f>
        <v>0</v>
      </c>
      <c r="C67" s="4">
        <f t="shared" si="6"/>
        <v>10426601.23</v>
      </c>
      <c r="D67" s="4">
        <f t="shared" si="6"/>
        <v>10426601.23</v>
      </c>
      <c r="E67" s="4">
        <f t="shared" si="6"/>
        <v>0</v>
      </c>
      <c r="F67" s="4">
        <f t="shared" si="6"/>
        <v>0</v>
      </c>
      <c r="G67" s="4">
        <f t="shared" si="6"/>
        <v>0</v>
      </c>
    </row>
    <row r="68" spans="1:7" x14ac:dyDescent="0.25">
      <c r="A68" s="58" t="s">
        <v>295</v>
      </c>
      <c r="B68" s="47">
        <v>0</v>
      </c>
      <c r="C68" s="47">
        <v>10426601.23</v>
      </c>
      <c r="D68" s="47">
        <v>10426601.23</v>
      </c>
      <c r="E68" s="47">
        <v>0</v>
      </c>
      <c r="F68" s="47">
        <v>0</v>
      </c>
      <c r="G68" s="47"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v>808946263.38999999</v>
      </c>
      <c r="C70" s="4">
        <v>10426601.23</v>
      </c>
      <c r="D70" s="4">
        <v>819372864.62</v>
      </c>
      <c r="E70" s="4">
        <v>392930506.97000003</v>
      </c>
      <c r="F70" s="4">
        <v>392926156.97000003</v>
      </c>
      <c r="G70" s="4">
        <v>-416020106.42000002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10426601.23</v>
      </c>
      <c r="D73" s="47">
        <v>10426601.23</v>
      </c>
      <c r="E73" s="47">
        <v>0</v>
      </c>
      <c r="F73" s="47">
        <v>0</v>
      </c>
      <c r="G73" s="47"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18" t="s">
        <v>300</v>
      </c>
      <c r="B75" s="4">
        <v>0</v>
      </c>
      <c r="C75" s="4">
        <f>+C73+C74</f>
        <v>10426601.23</v>
      </c>
      <c r="D75" s="4">
        <f>+D73+D74</f>
        <v>10426601.23</v>
      </c>
      <c r="E75" s="4">
        <v>0</v>
      </c>
      <c r="F75" s="4">
        <v>0</v>
      </c>
      <c r="G75" s="4"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G43:G44 B43: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8" t="s">
        <v>301</v>
      </c>
      <c r="B1" s="170"/>
      <c r="C1" s="170"/>
      <c r="D1" s="170"/>
      <c r="E1" s="170"/>
      <c r="F1" s="170"/>
      <c r="G1" s="171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76" t="s">
        <v>6</v>
      </c>
      <c r="B7" s="176" t="s">
        <v>304</v>
      </c>
      <c r="C7" s="176"/>
      <c r="D7" s="176"/>
      <c r="E7" s="176"/>
      <c r="F7" s="176"/>
      <c r="G7" s="177" t="s">
        <v>305</v>
      </c>
    </row>
    <row r="8" spans="1:7" ht="30" x14ac:dyDescent="0.25">
      <c r="A8" s="17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6"/>
    </row>
    <row r="9" spans="1:7" x14ac:dyDescent="0.25">
      <c r="A9" s="27" t="s">
        <v>310</v>
      </c>
      <c r="B9" s="83">
        <f t="shared" ref="B9:G9" si="0">SUM(B10,B18,B28,B38,B48,B58,B62,B71,B75)</f>
        <v>808946263.38999999</v>
      </c>
      <c r="C9" s="83">
        <f t="shared" si="0"/>
        <v>10426601.23</v>
      </c>
      <c r="D9" s="83">
        <f t="shared" si="0"/>
        <v>819372864.61999989</v>
      </c>
      <c r="E9" s="83">
        <f t="shared" si="0"/>
        <v>304994773.90999997</v>
      </c>
      <c r="F9" s="83">
        <f t="shared" si="0"/>
        <v>304953352.53999996</v>
      </c>
      <c r="G9" s="83">
        <f t="shared" si="0"/>
        <v>514378090.7100001</v>
      </c>
    </row>
    <row r="10" spans="1:7" x14ac:dyDescent="0.25">
      <c r="A10" s="84" t="s">
        <v>311</v>
      </c>
      <c r="B10" s="83">
        <f t="shared" ref="B10:G10" si="1">SUM(B11:B17)</f>
        <v>530930805</v>
      </c>
      <c r="C10" s="83">
        <f t="shared" si="1"/>
        <v>1768142.9300000002</v>
      </c>
      <c r="D10" s="83">
        <f t="shared" si="1"/>
        <v>532698947.93000007</v>
      </c>
      <c r="E10" s="83">
        <f t="shared" si="1"/>
        <v>228412997.29999998</v>
      </c>
      <c r="F10" s="83">
        <f t="shared" si="1"/>
        <v>228412997.29999998</v>
      </c>
      <c r="G10" s="83">
        <f t="shared" si="1"/>
        <v>304285950.63000005</v>
      </c>
    </row>
    <row r="11" spans="1:7" x14ac:dyDescent="0.25">
      <c r="A11" s="85" t="s">
        <v>312</v>
      </c>
      <c r="B11" s="75">
        <v>106253740</v>
      </c>
      <c r="C11" s="75">
        <v>4829279.0199999996</v>
      </c>
      <c r="D11" s="75">
        <v>111083019.02</v>
      </c>
      <c r="E11" s="75">
        <v>52829829.299999997</v>
      </c>
      <c r="F11" s="75">
        <v>52829829.299999997</v>
      </c>
      <c r="G11" s="75">
        <f>D11-E11</f>
        <v>58253189.719999999</v>
      </c>
    </row>
    <row r="12" spans="1:7" x14ac:dyDescent="0.25">
      <c r="A12" s="85" t="s">
        <v>313</v>
      </c>
      <c r="B12" s="75">
        <v>33789511</v>
      </c>
      <c r="C12" s="75">
        <v>-11096981.98</v>
      </c>
      <c r="D12" s="75">
        <v>22692529.02</v>
      </c>
      <c r="E12" s="75">
        <v>9883346.3300000001</v>
      </c>
      <c r="F12" s="75">
        <v>9883346.3300000001</v>
      </c>
      <c r="G12" s="75">
        <f t="shared" ref="G12:G17" si="2">D12-E12</f>
        <v>12809182.689999999</v>
      </c>
    </row>
    <row r="13" spans="1:7" x14ac:dyDescent="0.25">
      <c r="A13" s="85" t="s">
        <v>314</v>
      </c>
      <c r="B13" s="75">
        <v>167306341</v>
      </c>
      <c r="C13" s="75">
        <v>6488793.5499999998</v>
      </c>
      <c r="D13" s="75">
        <v>173795134.55000001</v>
      </c>
      <c r="E13" s="75">
        <v>62625751.799999997</v>
      </c>
      <c r="F13" s="75">
        <v>62625751.799999997</v>
      </c>
      <c r="G13" s="75">
        <f t="shared" si="2"/>
        <v>111169382.75000001</v>
      </c>
    </row>
    <row r="14" spans="1:7" x14ac:dyDescent="0.25">
      <c r="A14" s="85" t="s">
        <v>315</v>
      </c>
      <c r="B14" s="75">
        <v>39030394</v>
      </c>
      <c r="C14" s="75">
        <v>3031394.59</v>
      </c>
      <c r="D14" s="75">
        <v>42061788.590000004</v>
      </c>
      <c r="E14" s="75">
        <v>19163272.02</v>
      </c>
      <c r="F14" s="75">
        <v>19163272.02</v>
      </c>
      <c r="G14" s="75">
        <f t="shared" si="2"/>
        <v>22898516.570000004</v>
      </c>
    </row>
    <row r="15" spans="1:7" x14ac:dyDescent="0.25">
      <c r="A15" s="85" t="s">
        <v>316</v>
      </c>
      <c r="B15" s="75">
        <v>161992337</v>
      </c>
      <c r="C15" s="75">
        <v>14843572.32</v>
      </c>
      <c r="D15" s="75">
        <v>176835909.31999999</v>
      </c>
      <c r="E15" s="75">
        <v>83861383.689999998</v>
      </c>
      <c r="F15" s="75">
        <v>83861383.689999998</v>
      </c>
      <c r="G15" s="75">
        <f t="shared" si="2"/>
        <v>92974525.629999995</v>
      </c>
    </row>
    <row r="16" spans="1:7" x14ac:dyDescent="0.25">
      <c r="A16" s="85" t="s">
        <v>317</v>
      </c>
      <c r="B16" s="75">
        <v>22529051</v>
      </c>
      <c r="C16" s="75">
        <v>-16405445.59</v>
      </c>
      <c r="D16" s="75">
        <v>6123605.4100000001</v>
      </c>
      <c r="E16" s="75">
        <v>0</v>
      </c>
      <c r="F16" s="75">
        <v>0</v>
      </c>
      <c r="G16" s="75">
        <f t="shared" si="2"/>
        <v>6123605.4100000001</v>
      </c>
    </row>
    <row r="17" spans="1:7" x14ac:dyDescent="0.25">
      <c r="A17" s="85" t="s">
        <v>318</v>
      </c>
      <c r="B17" s="75">
        <v>29431</v>
      </c>
      <c r="C17" s="75">
        <v>77531.02</v>
      </c>
      <c r="D17" s="75">
        <v>106962.02</v>
      </c>
      <c r="E17" s="75">
        <v>49414.16</v>
      </c>
      <c r="F17" s="75">
        <v>49414.16</v>
      </c>
      <c r="G17" s="75">
        <f t="shared" si="2"/>
        <v>57547.86</v>
      </c>
    </row>
    <row r="18" spans="1:7" x14ac:dyDescent="0.25">
      <c r="A18" s="84" t="s">
        <v>319</v>
      </c>
      <c r="B18" s="83">
        <f t="shared" ref="B18:G18" si="3">SUM(B19:B27)</f>
        <v>23286617</v>
      </c>
      <c r="C18" s="83">
        <f t="shared" si="3"/>
        <v>675161.77</v>
      </c>
      <c r="D18" s="83">
        <f t="shared" si="3"/>
        <v>23961778.77</v>
      </c>
      <c r="E18" s="83">
        <f t="shared" si="3"/>
        <v>9936510.8199999984</v>
      </c>
      <c r="F18" s="83">
        <f t="shared" si="3"/>
        <v>9904963.1899999995</v>
      </c>
      <c r="G18" s="83">
        <f t="shared" si="3"/>
        <v>14025267.949999997</v>
      </c>
    </row>
    <row r="19" spans="1:7" x14ac:dyDescent="0.25">
      <c r="A19" s="85" t="s">
        <v>320</v>
      </c>
      <c r="B19" s="75">
        <v>4724338</v>
      </c>
      <c r="C19" s="75">
        <v>-321943.24</v>
      </c>
      <c r="D19" s="75">
        <v>4402394.76</v>
      </c>
      <c r="E19" s="75">
        <v>1526922.42</v>
      </c>
      <c r="F19" s="75">
        <v>1526922.42</v>
      </c>
      <c r="G19" s="75">
        <f>D19-E19</f>
        <v>2875472.34</v>
      </c>
    </row>
    <row r="20" spans="1:7" x14ac:dyDescent="0.25">
      <c r="A20" s="85" t="s">
        <v>321</v>
      </c>
      <c r="B20" s="75">
        <v>9361073</v>
      </c>
      <c r="C20" s="75">
        <v>499808.29</v>
      </c>
      <c r="D20" s="75">
        <v>9860881.2899999991</v>
      </c>
      <c r="E20" s="75">
        <v>4745859.87</v>
      </c>
      <c r="F20" s="75">
        <v>4714312.24</v>
      </c>
      <c r="G20" s="75">
        <f t="shared" ref="G20:G27" si="4">D20-E20</f>
        <v>5115021.419999999</v>
      </c>
    </row>
    <row r="21" spans="1:7" x14ac:dyDescent="0.2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323</v>
      </c>
      <c r="B22" s="75">
        <v>1000804</v>
      </c>
      <c r="C22" s="75">
        <v>58342.67</v>
      </c>
      <c r="D22" s="75">
        <v>1059146.67</v>
      </c>
      <c r="E22" s="75">
        <v>337066.18</v>
      </c>
      <c r="F22" s="75">
        <v>337066.18</v>
      </c>
      <c r="G22" s="75">
        <f t="shared" si="4"/>
        <v>722080.49</v>
      </c>
    </row>
    <row r="23" spans="1:7" x14ac:dyDescent="0.25">
      <c r="A23" s="85" t="s">
        <v>324</v>
      </c>
      <c r="B23" s="75">
        <v>375376</v>
      </c>
      <c r="C23" s="75">
        <v>43880.87</v>
      </c>
      <c r="D23" s="75">
        <v>419256.87</v>
      </c>
      <c r="E23" s="75">
        <v>96535.35</v>
      </c>
      <c r="F23" s="75">
        <v>96535.35</v>
      </c>
      <c r="G23" s="75">
        <f t="shared" si="4"/>
        <v>322721.52</v>
      </c>
    </row>
    <row r="24" spans="1:7" x14ac:dyDescent="0.25">
      <c r="A24" s="85" t="s">
        <v>325</v>
      </c>
      <c r="B24" s="75">
        <v>3998852</v>
      </c>
      <c r="C24" s="75">
        <v>-11426.69</v>
      </c>
      <c r="D24" s="75">
        <v>3987425.31</v>
      </c>
      <c r="E24" s="75">
        <v>1595530.18</v>
      </c>
      <c r="F24" s="75">
        <v>1595530.18</v>
      </c>
      <c r="G24" s="75">
        <f t="shared" si="4"/>
        <v>2391895.13</v>
      </c>
    </row>
    <row r="25" spans="1:7" x14ac:dyDescent="0.25">
      <c r="A25" s="85" t="s">
        <v>326</v>
      </c>
      <c r="B25" s="75">
        <v>1138359</v>
      </c>
      <c r="C25" s="75">
        <v>896680.17</v>
      </c>
      <c r="D25" s="75">
        <v>2035039.17</v>
      </c>
      <c r="E25" s="75">
        <v>940217.39</v>
      </c>
      <c r="F25" s="75">
        <v>940217.39</v>
      </c>
      <c r="G25" s="75">
        <f t="shared" si="4"/>
        <v>1094821.7799999998</v>
      </c>
    </row>
    <row r="26" spans="1:7" x14ac:dyDescent="0.2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328</v>
      </c>
      <c r="B27" s="75">
        <v>2687815</v>
      </c>
      <c r="C27" s="75">
        <v>-490180.3</v>
      </c>
      <c r="D27" s="75">
        <v>2197634.7000000002</v>
      </c>
      <c r="E27" s="75">
        <v>694379.43</v>
      </c>
      <c r="F27" s="75">
        <v>694379.43</v>
      </c>
      <c r="G27" s="75">
        <f t="shared" si="4"/>
        <v>1503255.27</v>
      </c>
    </row>
    <row r="28" spans="1:7" x14ac:dyDescent="0.25">
      <c r="A28" s="84" t="s">
        <v>329</v>
      </c>
      <c r="B28" s="83">
        <f t="shared" ref="B28:G28" si="5">SUM(B29:B37)</f>
        <v>159431399</v>
      </c>
      <c r="C28" s="83">
        <f t="shared" si="5"/>
        <v>-1862107.17</v>
      </c>
      <c r="D28" s="83">
        <f t="shared" si="5"/>
        <v>157569291.82999998</v>
      </c>
      <c r="E28" s="83">
        <f t="shared" si="5"/>
        <v>48159857.899999999</v>
      </c>
      <c r="F28" s="83">
        <f t="shared" si="5"/>
        <v>48159537.899999999</v>
      </c>
      <c r="G28" s="83">
        <f t="shared" si="5"/>
        <v>109409433.93000001</v>
      </c>
    </row>
    <row r="29" spans="1:7" x14ac:dyDescent="0.25">
      <c r="A29" s="85" t="s">
        <v>330</v>
      </c>
      <c r="B29" s="75">
        <v>7996311</v>
      </c>
      <c r="C29" s="75">
        <v>954501.9</v>
      </c>
      <c r="D29" s="75">
        <v>8950812.9000000004</v>
      </c>
      <c r="E29" s="75">
        <v>3901684.9</v>
      </c>
      <c r="F29" s="75">
        <v>3901684.9</v>
      </c>
      <c r="G29" s="75">
        <f>D29-E29</f>
        <v>5049128</v>
      </c>
    </row>
    <row r="30" spans="1:7" x14ac:dyDescent="0.25">
      <c r="A30" s="85" t="s">
        <v>331</v>
      </c>
      <c r="B30" s="75">
        <v>9549427</v>
      </c>
      <c r="C30" s="75">
        <v>-586311.63</v>
      </c>
      <c r="D30" s="75">
        <v>8963115.3699999992</v>
      </c>
      <c r="E30" s="75">
        <v>1996091.51</v>
      </c>
      <c r="F30" s="75">
        <v>1996091.51</v>
      </c>
      <c r="G30" s="75">
        <f t="shared" ref="G30:G37" si="6">D30-E30</f>
        <v>6967023.8599999994</v>
      </c>
    </row>
    <row r="31" spans="1:7" x14ac:dyDescent="0.25">
      <c r="A31" s="85" t="s">
        <v>332</v>
      </c>
      <c r="B31" s="75">
        <v>24799439</v>
      </c>
      <c r="C31" s="75">
        <v>71550.37</v>
      </c>
      <c r="D31" s="75">
        <v>24870989.370000001</v>
      </c>
      <c r="E31" s="75">
        <v>9503095.5800000001</v>
      </c>
      <c r="F31" s="75">
        <v>9503095.5800000001</v>
      </c>
      <c r="G31" s="75">
        <f t="shared" si="6"/>
        <v>15367893.790000001</v>
      </c>
    </row>
    <row r="32" spans="1:7" x14ac:dyDescent="0.25">
      <c r="A32" s="85" t="s">
        <v>333</v>
      </c>
      <c r="B32" s="75">
        <v>1798737</v>
      </c>
      <c r="C32" s="75">
        <v>134341.9</v>
      </c>
      <c r="D32" s="75">
        <v>1933078.9</v>
      </c>
      <c r="E32" s="75">
        <v>388604.81</v>
      </c>
      <c r="F32" s="75">
        <v>388604.81</v>
      </c>
      <c r="G32" s="75">
        <f t="shared" si="6"/>
        <v>1544474.0899999999</v>
      </c>
    </row>
    <row r="33" spans="1:7" ht="14.45" customHeight="1" x14ac:dyDescent="0.25">
      <c r="A33" s="85" t="s">
        <v>334</v>
      </c>
      <c r="B33" s="75">
        <v>17184613</v>
      </c>
      <c r="C33" s="75">
        <v>1588145.12</v>
      </c>
      <c r="D33" s="75">
        <v>18772758.120000001</v>
      </c>
      <c r="E33" s="75">
        <v>6038718.25</v>
      </c>
      <c r="F33" s="75">
        <v>6038718.25</v>
      </c>
      <c r="G33" s="75">
        <f t="shared" si="6"/>
        <v>12734039.870000001</v>
      </c>
    </row>
    <row r="34" spans="1:7" ht="14.45" customHeight="1" x14ac:dyDescent="0.25">
      <c r="A34" s="85" t="s">
        <v>335</v>
      </c>
      <c r="B34" s="75">
        <v>15430240</v>
      </c>
      <c r="C34" s="75">
        <v>148670.95000000001</v>
      </c>
      <c r="D34" s="75">
        <v>15578910.949999999</v>
      </c>
      <c r="E34" s="75">
        <v>547303.1</v>
      </c>
      <c r="F34" s="75">
        <v>547303.1</v>
      </c>
      <c r="G34" s="75">
        <f t="shared" si="6"/>
        <v>15031607.85</v>
      </c>
    </row>
    <row r="35" spans="1:7" ht="14.45" customHeight="1" x14ac:dyDescent="0.25">
      <c r="A35" s="85" t="s">
        <v>336</v>
      </c>
      <c r="B35" s="75">
        <v>4070979</v>
      </c>
      <c r="C35" s="75">
        <v>-465776.56</v>
      </c>
      <c r="D35" s="75">
        <v>3605202.44</v>
      </c>
      <c r="E35" s="75">
        <v>942174.95</v>
      </c>
      <c r="F35" s="75">
        <v>941854.95</v>
      </c>
      <c r="G35" s="75">
        <f t="shared" si="6"/>
        <v>2663027.4900000002</v>
      </c>
    </row>
    <row r="36" spans="1:7" ht="14.45" customHeight="1" x14ac:dyDescent="0.25">
      <c r="A36" s="85" t="s">
        <v>337</v>
      </c>
      <c r="B36" s="75">
        <v>61214712</v>
      </c>
      <c r="C36" s="75">
        <v>-3295654.83</v>
      </c>
      <c r="D36" s="75">
        <v>57919057.170000002</v>
      </c>
      <c r="E36" s="75">
        <v>18471713.34</v>
      </c>
      <c r="F36" s="75">
        <v>18471713.34</v>
      </c>
      <c r="G36" s="75">
        <f t="shared" si="6"/>
        <v>39447343.829999998</v>
      </c>
    </row>
    <row r="37" spans="1:7" ht="14.45" customHeight="1" x14ac:dyDescent="0.25">
      <c r="A37" s="85" t="s">
        <v>338</v>
      </c>
      <c r="B37" s="75">
        <v>17386941</v>
      </c>
      <c r="C37" s="75">
        <v>-411574.39</v>
      </c>
      <c r="D37" s="75">
        <v>16975366.609999999</v>
      </c>
      <c r="E37" s="75">
        <v>6370471.46</v>
      </c>
      <c r="F37" s="75">
        <v>6370471.46</v>
      </c>
      <c r="G37" s="75">
        <f t="shared" si="6"/>
        <v>10604895.149999999</v>
      </c>
    </row>
    <row r="38" spans="1:7" x14ac:dyDescent="0.25">
      <c r="A38" s="84" t="s">
        <v>339</v>
      </c>
      <c r="B38" s="83">
        <f t="shared" ref="B38:G38" si="7">SUM(B39:B47)</f>
        <v>38743287</v>
      </c>
      <c r="C38" s="83">
        <f t="shared" si="7"/>
        <v>4290937.68</v>
      </c>
      <c r="D38" s="83">
        <f t="shared" si="7"/>
        <v>43034224.68</v>
      </c>
      <c r="E38" s="83">
        <f t="shared" si="7"/>
        <v>12952330.85</v>
      </c>
      <c r="F38" s="83">
        <f t="shared" si="7"/>
        <v>12942777.109999999</v>
      </c>
      <c r="G38" s="83">
        <f t="shared" si="7"/>
        <v>30081893.829999998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343</v>
      </c>
      <c r="B42" s="75">
        <v>38743287</v>
      </c>
      <c r="C42" s="75">
        <v>4139330.08</v>
      </c>
      <c r="D42" s="75">
        <v>42882617.079999998</v>
      </c>
      <c r="E42" s="75">
        <v>12952330.85</v>
      </c>
      <c r="F42" s="75">
        <v>12942777.109999999</v>
      </c>
      <c r="G42" s="75">
        <f t="shared" si="8"/>
        <v>29930286.229999997</v>
      </c>
    </row>
    <row r="43" spans="1:7" x14ac:dyDescent="0.25">
      <c r="A43" s="85" t="s">
        <v>344</v>
      </c>
      <c r="B43" s="75">
        <v>0</v>
      </c>
      <c r="C43" s="75">
        <v>151607.6</v>
      </c>
      <c r="D43" s="75">
        <v>151607.6</v>
      </c>
      <c r="E43" s="75">
        <v>0</v>
      </c>
      <c r="F43" s="75">
        <v>0</v>
      </c>
      <c r="G43" s="75">
        <f t="shared" si="8"/>
        <v>151607.6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349</v>
      </c>
      <c r="B48" s="83">
        <f t="shared" ref="B48:G48" si="9">SUM(B49:B57)</f>
        <v>11709058</v>
      </c>
      <c r="C48" s="83">
        <f t="shared" si="9"/>
        <v>3918269.64</v>
      </c>
      <c r="D48" s="83">
        <f t="shared" si="9"/>
        <v>15627327.640000001</v>
      </c>
      <c r="E48" s="83">
        <f t="shared" si="9"/>
        <v>4816413.709999999</v>
      </c>
      <c r="F48" s="83">
        <f t="shared" si="9"/>
        <v>4816413.709999999</v>
      </c>
      <c r="G48" s="83">
        <f t="shared" si="9"/>
        <v>10810913.93</v>
      </c>
    </row>
    <row r="49" spans="1:7" x14ac:dyDescent="0.25">
      <c r="A49" s="85" t="s">
        <v>350</v>
      </c>
      <c r="B49" s="75">
        <v>9837582</v>
      </c>
      <c r="C49" s="75">
        <v>-211834.25</v>
      </c>
      <c r="D49" s="75">
        <v>9625747.75</v>
      </c>
      <c r="E49" s="75">
        <v>409727.91</v>
      </c>
      <c r="F49" s="75">
        <v>409727.91</v>
      </c>
      <c r="G49" s="75">
        <f>D49-E49</f>
        <v>9216019.8399999999</v>
      </c>
    </row>
    <row r="50" spans="1:7" x14ac:dyDescent="0.25">
      <c r="A50" s="85" t="s">
        <v>351</v>
      </c>
      <c r="B50" s="75">
        <v>454388</v>
      </c>
      <c r="C50" s="75">
        <v>-8005.07</v>
      </c>
      <c r="D50" s="75">
        <v>446382.93</v>
      </c>
      <c r="E50" s="75">
        <v>173807.28</v>
      </c>
      <c r="F50" s="75">
        <v>173807.28</v>
      </c>
      <c r="G50" s="75">
        <f t="shared" ref="G50:G57" si="10">D50-E50</f>
        <v>272575.65000000002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353</v>
      </c>
      <c r="B52" s="75">
        <v>397763</v>
      </c>
      <c r="C52" s="75">
        <v>3962992</v>
      </c>
      <c r="D52" s="75">
        <v>4360755</v>
      </c>
      <c r="E52" s="75">
        <v>3962992</v>
      </c>
      <c r="F52" s="75">
        <v>3962992</v>
      </c>
      <c r="G52" s="75">
        <f t="shared" si="10"/>
        <v>397763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355</v>
      </c>
      <c r="B54" s="75">
        <v>295325</v>
      </c>
      <c r="C54" s="75">
        <v>175116.96</v>
      </c>
      <c r="D54" s="75">
        <v>470441.95999999996</v>
      </c>
      <c r="E54" s="75">
        <v>269886.52</v>
      </c>
      <c r="F54" s="75">
        <v>269886.52</v>
      </c>
      <c r="G54" s="75">
        <f t="shared" si="10"/>
        <v>200555.43999999994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358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359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361</v>
      </c>
      <c r="B60" s="75">
        <v>32451185.390000001</v>
      </c>
      <c r="C60" s="75">
        <v>1082315.1599999999</v>
      </c>
      <c r="D60" s="75">
        <v>33533500.550000001</v>
      </c>
      <c r="E60" s="75">
        <v>716663.33</v>
      </c>
      <c r="F60" s="75">
        <v>716663.33</v>
      </c>
      <c r="G60" s="75">
        <f t="shared" ref="G60:G61" si="12">D60-E60</f>
        <v>32816837.220000003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5">
      <c r="A62" s="84" t="s">
        <v>363</v>
      </c>
      <c r="B62" s="83">
        <f t="shared" ref="B62:G62" si="13">SUM(B63:B67,B69:B70)</f>
        <v>12393912</v>
      </c>
      <c r="C62" s="83">
        <f t="shared" si="13"/>
        <v>553881.22</v>
      </c>
      <c r="D62" s="83">
        <f t="shared" si="13"/>
        <v>12947793.220000001</v>
      </c>
      <c r="E62" s="83">
        <f t="shared" si="13"/>
        <v>0</v>
      </c>
      <c r="F62" s="83">
        <f t="shared" si="13"/>
        <v>0</v>
      </c>
      <c r="G62" s="83">
        <f t="shared" si="13"/>
        <v>12947793.220000001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5">
      <c r="A70" s="85" t="s">
        <v>371</v>
      </c>
      <c r="B70" s="75">
        <v>12393912</v>
      </c>
      <c r="C70" s="75">
        <v>553881.22</v>
      </c>
      <c r="D70" s="75">
        <v>12947793.220000001</v>
      </c>
      <c r="E70" s="75">
        <v>0</v>
      </c>
      <c r="F70" s="75">
        <v>0</v>
      </c>
      <c r="G70" s="75">
        <f t="shared" si="14"/>
        <v>12947793.220000001</v>
      </c>
    </row>
    <row r="71" spans="1:7" x14ac:dyDescent="0.2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2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2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2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2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2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2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2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2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2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2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37">B9+B84</f>
        <v>808946263.38999999</v>
      </c>
      <c r="C159" s="90">
        <f t="shared" si="37"/>
        <v>10426601.23</v>
      </c>
      <c r="D159" s="90">
        <f t="shared" si="37"/>
        <v>819372864.61999989</v>
      </c>
      <c r="E159" s="90">
        <f t="shared" si="37"/>
        <v>304994773.90999997</v>
      </c>
      <c r="F159" s="90">
        <f t="shared" si="37"/>
        <v>304953352.53999996</v>
      </c>
      <c r="G159" s="90">
        <f t="shared" si="37"/>
        <v>514378090.7100001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E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31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8" t="s">
        <v>386</v>
      </c>
      <c r="B1" s="179"/>
      <c r="C1" s="179"/>
      <c r="D1" s="179"/>
      <c r="E1" s="179"/>
      <c r="F1" s="179"/>
      <c r="G1" s="180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3" t="s">
        <v>6</v>
      </c>
      <c r="B7" s="175" t="s">
        <v>304</v>
      </c>
      <c r="C7" s="175"/>
      <c r="D7" s="175"/>
      <c r="E7" s="175"/>
      <c r="F7" s="175"/>
      <c r="G7" s="177" t="s">
        <v>305</v>
      </c>
    </row>
    <row r="8" spans="1:7" ht="30" x14ac:dyDescent="0.25">
      <c r="A8" s="174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6"/>
    </row>
    <row r="9" spans="1:7" ht="15.75" customHeight="1" x14ac:dyDescent="0.25">
      <c r="A9" s="26" t="s">
        <v>388</v>
      </c>
      <c r="B9" s="30">
        <f t="shared" ref="B9:G9" si="0">SUM(B10:B56)</f>
        <v>808946263.38999999</v>
      </c>
      <c r="C9" s="30">
        <f t="shared" si="0"/>
        <v>10426601.230000002</v>
      </c>
      <c r="D9" s="30">
        <f t="shared" si="0"/>
        <v>819372864.61999989</v>
      </c>
      <c r="E9" s="30">
        <f t="shared" si="0"/>
        <v>304994773.90999997</v>
      </c>
      <c r="F9" s="30">
        <f t="shared" si="0"/>
        <v>304953352.53999996</v>
      </c>
      <c r="G9" s="30">
        <f t="shared" si="0"/>
        <v>514378090.7099998</v>
      </c>
    </row>
    <row r="10" spans="1:7" x14ac:dyDescent="0.25">
      <c r="A10" s="63" t="s">
        <v>603</v>
      </c>
      <c r="B10" s="75">
        <v>16046970</v>
      </c>
      <c r="C10" s="75">
        <v>-1542254.35</v>
      </c>
      <c r="D10" s="75">
        <v>14504715.65</v>
      </c>
      <c r="E10" s="75">
        <v>2642572.36</v>
      </c>
      <c r="F10" s="75">
        <v>2642572.36</v>
      </c>
      <c r="G10" s="75">
        <v>11862143.290000001</v>
      </c>
    </row>
    <row r="11" spans="1:7" x14ac:dyDescent="0.25">
      <c r="A11" s="63" t="s">
        <v>604</v>
      </c>
      <c r="B11" s="75">
        <v>126446952</v>
      </c>
      <c r="C11" s="75">
        <v>-215860.96</v>
      </c>
      <c r="D11" s="75">
        <v>126231091.04000001</v>
      </c>
      <c r="E11" s="75">
        <v>47860679.990000002</v>
      </c>
      <c r="F11" s="75">
        <v>47860679.990000002</v>
      </c>
      <c r="G11" s="75">
        <v>78370411.050000012</v>
      </c>
    </row>
    <row r="12" spans="1:7" x14ac:dyDescent="0.25">
      <c r="A12" s="63" t="s">
        <v>605</v>
      </c>
      <c r="B12" s="75">
        <v>23537646</v>
      </c>
      <c r="C12" s="75">
        <v>197513.01</v>
      </c>
      <c r="D12" s="75">
        <v>23735159.010000002</v>
      </c>
      <c r="E12" s="75">
        <v>9479011.5600000005</v>
      </c>
      <c r="F12" s="75">
        <v>9479011.5600000005</v>
      </c>
      <c r="G12" s="75">
        <v>14256147.450000001</v>
      </c>
    </row>
    <row r="13" spans="1:7" x14ac:dyDescent="0.25">
      <c r="A13" s="63" t="s">
        <v>606</v>
      </c>
      <c r="B13" s="75">
        <v>7777682</v>
      </c>
      <c r="C13" s="75">
        <v>565174</v>
      </c>
      <c r="D13" s="75">
        <v>8342856</v>
      </c>
      <c r="E13" s="75">
        <v>3230253.44</v>
      </c>
      <c r="F13" s="75">
        <v>3230253.44</v>
      </c>
      <c r="G13" s="75">
        <v>5112602.5600000005</v>
      </c>
    </row>
    <row r="14" spans="1:7" x14ac:dyDescent="0.25">
      <c r="A14" s="63" t="s">
        <v>607</v>
      </c>
      <c r="B14" s="75">
        <v>15657652</v>
      </c>
      <c r="C14" s="75">
        <v>80459.199999999997</v>
      </c>
      <c r="D14" s="75">
        <v>15738111.199999999</v>
      </c>
      <c r="E14" s="75">
        <v>6236153.0700000003</v>
      </c>
      <c r="F14" s="75">
        <v>6236153.0700000003</v>
      </c>
      <c r="G14" s="75">
        <v>9501958.129999999</v>
      </c>
    </row>
    <row r="15" spans="1:7" x14ac:dyDescent="0.25">
      <c r="A15" s="63" t="s">
        <v>608</v>
      </c>
      <c r="B15" s="75">
        <v>978612</v>
      </c>
      <c r="C15" s="75">
        <v>0</v>
      </c>
      <c r="D15" s="75">
        <v>978612</v>
      </c>
      <c r="E15" s="75">
        <v>482241.74</v>
      </c>
      <c r="F15" s="75">
        <v>482241.74</v>
      </c>
      <c r="G15" s="75">
        <v>496370.26</v>
      </c>
    </row>
    <row r="16" spans="1:7" x14ac:dyDescent="0.25">
      <c r="A16" s="63" t="s">
        <v>609</v>
      </c>
      <c r="B16" s="75">
        <v>86679891</v>
      </c>
      <c r="C16" s="75">
        <v>371017.07</v>
      </c>
      <c r="D16" s="75">
        <v>87050908.069999993</v>
      </c>
      <c r="E16" s="75">
        <v>35169350.780000001</v>
      </c>
      <c r="F16" s="75">
        <v>35159797.039999999</v>
      </c>
      <c r="G16" s="75">
        <v>51881557.289999992</v>
      </c>
    </row>
    <row r="17" spans="1:7" x14ac:dyDescent="0.25">
      <c r="A17" s="63" t="s">
        <v>610</v>
      </c>
      <c r="B17" s="75">
        <v>15657654</v>
      </c>
      <c r="C17" s="75">
        <v>101917.86</v>
      </c>
      <c r="D17" s="75">
        <v>15759571.859999999</v>
      </c>
      <c r="E17" s="75">
        <v>6591274.3099999996</v>
      </c>
      <c r="F17" s="75">
        <v>6591274.3099999996</v>
      </c>
      <c r="G17" s="75">
        <v>9168297.5500000007</v>
      </c>
    </row>
    <row r="18" spans="1:7" x14ac:dyDescent="0.25">
      <c r="A18" s="63" t="s">
        <v>611</v>
      </c>
      <c r="B18" s="75">
        <v>7777682</v>
      </c>
      <c r="C18" s="75">
        <v>68438.27</v>
      </c>
      <c r="D18" s="75">
        <v>7846120.2699999996</v>
      </c>
      <c r="E18" s="75">
        <v>3081705.33</v>
      </c>
      <c r="F18" s="75">
        <v>3081705.33</v>
      </c>
      <c r="G18" s="75">
        <v>4764414.9399999995</v>
      </c>
    </row>
    <row r="19" spans="1:7" x14ac:dyDescent="0.25">
      <c r="A19" s="63" t="s">
        <v>612</v>
      </c>
      <c r="B19" s="75">
        <v>51548721.390000001</v>
      </c>
      <c r="C19" s="75">
        <v>-2567684.2999999998</v>
      </c>
      <c r="D19" s="75">
        <v>48981037.090000004</v>
      </c>
      <c r="E19" s="75">
        <v>4004476.51</v>
      </c>
      <c r="F19" s="75">
        <v>4004476.51</v>
      </c>
      <c r="G19" s="75">
        <v>44976560.580000006</v>
      </c>
    </row>
    <row r="20" spans="1:7" x14ac:dyDescent="0.25">
      <c r="A20" s="63" t="s">
        <v>613</v>
      </c>
      <c r="B20" s="75">
        <v>18646550</v>
      </c>
      <c r="C20" s="75">
        <v>250000.4</v>
      </c>
      <c r="D20" s="75">
        <v>18896550.399999999</v>
      </c>
      <c r="E20" s="75">
        <v>8460970.9199999999</v>
      </c>
      <c r="F20" s="75">
        <v>8460970.9199999999</v>
      </c>
      <c r="G20" s="75">
        <v>10435579.479999999</v>
      </c>
    </row>
    <row r="21" spans="1:7" x14ac:dyDescent="0.25">
      <c r="A21" s="63" t="s">
        <v>614</v>
      </c>
      <c r="B21" s="75">
        <v>4256779</v>
      </c>
      <c r="C21" s="75">
        <v>57044.78</v>
      </c>
      <c r="D21" s="75">
        <v>4313823.78</v>
      </c>
      <c r="E21" s="75">
        <v>1608159.35</v>
      </c>
      <c r="F21" s="75">
        <v>1608159.35</v>
      </c>
      <c r="G21" s="75">
        <v>2705664.43</v>
      </c>
    </row>
    <row r="22" spans="1:7" x14ac:dyDescent="0.25">
      <c r="A22" s="63" t="s">
        <v>615</v>
      </c>
      <c r="B22" s="75">
        <v>9828877</v>
      </c>
      <c r="C22" s="75">
        <v>238238</v>
      </c>
      <c r="D22" s="75">
        <v>10067115</v>
      </c>
      <c r="E22" s="75">
        <v>4125911.69</v>
      </c>
      <c r="F22" s="75">
        <v>4125911.69</v>
      </c>
      <c r="G22" s="75">
        <v>5941203.3100000005</v>
      </c>
    </row>
    <row r="23" spans="1:7" x14ac:dyDescent="0.25">
      <c r="A23" s="63" t="s">
        <v>616</v>
      </c>
      <c r="B23" s="75">
        <v>4810078</v>
      </c>
      <c r="C23" s="75">
        <v>-388119.14</v>
      </c>
      <c r="D23" s="75">
        <v>4421958.8600000003</v>
      </c>
      <c r="E23" s="75">
        <v>1695946.27</v>
      </c>
      <c r="F23" s="75">
        <v>1695946.27</v>
      </c>
      <c r="G23" s="75">
        <v>2726012.5900000003</v>
      </c>
    </row>
    <row r="24" spans="1:7" x14ac:dyDescent="0.25">
      <c r="A24" s="63" t="s">
        <v>617</v>
      </c>
      <c r="B24" s="75">
        <v>8055384</v>
      </c>
      <c r="C24" s="75">
        <v>615017.89</v>
      </c>
      <c r="D24" s="75">
        <v>8670401.8900000006</v>
      </c>
      <c r="E24" s="75">
        <v>3344943.19</v>
      </c>
      <c r="F24" s="75">
        <v>3344943.19</v>
      </c>
      <c r="G24" s="75">
        <v>5325458.7000000011</v>
      </c>
    </row>
    <row r="25" spans="1:7" x14ac:dyDescent="0.25">
      <c r="A25" s="63" t="s">
        <v>618</v>
      </c>
      <c r="B25" s="75">
        <v>5934177</v>
      </c>
      <c r="C25" s="75">
        <v>546533.57999999996</v>
      </c>
      <c r="D25" s="75">
        <v>6480710.5800000001</v>
      </c>
      <c r="E25" s="75">
        <v>2804535.06</v>
      </c>
      <c r="F25" s="75">
        <v>2804535.06</v>
      </c>
      <c r="G25" s="75">
        <v>3676175.52</v>
      </c>
    </row>
    <row r="26" spans="1:7" x14ac:dyDescent="0.25">
      <c r="A26" s="63" t="s">
        <v>619</v>
      </c>
      <c r="B26" s="75">
        <v>21980897</v>
      </c>
      <c r="C26" s="75">
        <v>-2517089.42</v>
      </c>
      <c r="D26" s="75">
        <v>19463807.579999998</v>
      </c>
      <c r="E26" s="75">
        <v>4960958.62</v>
      </c>
      <c r="F26" s="75">
        <v>4960958.62</v>
      </c>
      <c r="G26" s="75">
        <v>14502848.959999997</v>
      </c>
    </row>
    <row r="27" spans="1:7" x14ac:dyDescent="0.25">
      <c r="A27" s="63" t="s">
        <v>620</v>
      </c>
      <c r="B27" s="75">
        <v>14437583</v>
      </c>
      <c r="C27" s="75">
        <v>550625.35</v>
      </c>
      <c r="D27" s="75">
        <v>14988208.35</v>
      </c>
      <c r="E27" s="75">
        <v>5879542.5300000003</v>
      </c>
      <c r="F27" s="75">
        <v>5879542.5300000003</v>
      </c>
      <c r="G27" s="75">
        <v>9108665.8200000003</v>
      </c>
    </row>
    <row r="28" spans="1:7" x14ac:dyDescent="0.25">
      <c r="A28" s="63" t="s">
        <v>621</v>
      </c>
      <c r="B28" s="75">
        <v>8765893</v>
      </c>
      <c r="C28" s="75">
        <v>654102.52</v>
      </c>
      <c r="D28" s="75">
        <v>9419995.5199999996</v>
      </c>
      <c r="E28" s="75">
        <v>4010073.56</v>
      </c>
      <c r="F28" s="75">
        <v>4010073.56</v>
      </c>
      <c r="G28" s="75">
        <v>5409921.959999999</v>
      </c>
    </row>
    <row r="29" spans="1:7" x14ac:dyDescent="0.25">
      <c r="A29" s="63" t="s">
        <v>622</v>
      </c>
      <c r="B29" s="75">
        <v>18309678</v>
      </c>
      <c r="C29" s="75">
        <v>422726.74</v>
      </c>
      <c r="D29" s="75">
        <v>18732404.739999998</v>
      </c>
      <c r="E29" s="75">
        <v>4165396.81</v>
      </c>
      <c r="F29" s="75">
        <v>4165396.81</v>
      </c>
      <c r="G29" s="75">
        <v>14567007.929999998</v>
      </c>
    </row>
    <row r="30" spans="1:7" x14ac:dyDescent="0.25">
      <c r="A30" s="63" t="s">
        <v>623</v>
      </c>
      <c r="B30" s="75">
        <v>56978203</v>
      </c>
      <c r="C30" s="75">
        <v>7913383.9800000004</v>
      </c>
      <c r="D30" s="75">
        <v>64891586.980000004</v>
      </c>
      <c r="E30" s="75">
        <v>24995255.510000002</v>
      </c>
      <c r="F30" s="75">
        <v>24982290.510000002</v>
      </c>
      <c r="G30" s="75">
        <v>39896331.469999999</v>
      </c>
    </row>
    <row r="31" spans="1:7" x14ac:dyDescent="0.25">
      <c r="A31" s="63" t="s">
        <v>624</v>
      </c>
      <c r="B31" s="75">
        <v>3963659</v>
      </c>
      <c r="C31" s="75">
        <v>1824167.73</v>
      </c>
      <c r="D31" s="75">
        <v>5787826.7300000004</v>
      </c>
      <c r="E31" s="75">
        <v>1972230.69</v>
      </c>
      <c r="F31" s="75">
        <v>1972230.69</v>
      </c>
      <c r="G31" s="75">
        <v>3815596.0400000005</v>
      </c>
    </row>
    <row r="32" spans="1:7" x14ac:dyDescent="0.25">
      <c r="A32" s="63" t="s">
        <v>625</v>
      </c>
      <c r="B32" s="75">
        <v>5758329</v>
      </c>
      <c r="C32" s="75">
        <v>-78452.12</v>
      </c>
      <c r="D32" s="75">
        <v>5679876.8799999999</v>
      </c>
      <c r="E32" s="75">
        <v>2088019.53</v>
      </c>
      <c r="F32" s="75">
        <v>2088019.53</v>
      </c>
      <c r="G32" s="75">
        <v>3591857.3499999996</v>
      </c>
    </row>
    <row r="33" spans="1:7" x14ac:dyDescent="0.25">
      <c r="A33" s="63" t="s">
        <v>626</v>
      </c>
      <c r="B33" s="75">
        <v>4802217</v>
      </c>
      <c r="C33" s="75">
        <v>-54564.55</v>
      </c>
      <c r="D33" s="75">
        <v>4747652.45</v>
      </c>
      <c r="E33" s="75">
        <v>1890495.52</v>
      </c>
      <c r="F33" s="75">
        <v>1890495.52</v>
      </c>
      <c r="G33" s="75">
        <v>2857156.93</v>
      </c>
    </row>
    <row r="34" spans="1:7" x14ac:dyDescent="0.25">
      <c r="A34" s="63" t="s">
        <v>627</v>
      </c>
      <c r="B34" s="75">
        <v>36111164</v>
      </c>
      <c r="C34" s="75">
        <v>-270800.84999999998</v>
      </c>
      <c r="D34" s="75">
        <v>35840363.149999999</v>
      </c>
      <c r="E34" s="75">
        <v>9249707.2400000002</v>
      </c>
      <c r="F34" s="75">
        <v>9249707.2400000002</v>
      </c>
      <c r="G34" s="75">
        <v>26590655.909999996</v>
      </c>
    </row>
    <row r="35" spans="1:7" x14ac:dyDescent="0.25">
      <c r="A35" s="63" t="s">
        <v>628</v>
      </c>
      <c r="B35" s="75">
        <v>7744222</v>
      </c>
      <c r="C35" s="75">
        <v>160102.60999999999</v>
      </c>
      <c r="D35" s="75">
        <v>7904324.6100000003</v>
      </c>
      <c r="E35" s="75">
        <v>3315054.8</v>
      </c>
      <c r="F35" s="75">
        <v>3315054.8</v>
      </c>
      <c r="G35" s="75">
        <v>4589269.8100000005</v>
      </c>
    </row>
    <row r="36" spans="1:7" x14ac:dyDescent="0.25">
      <c r="A36" s="63" t="s">
        <v>629</v>
      </c>
      <c r="B36" s="75">
        <v>3994347</v>
      </c>
      <c r="C36" s="75">
        <v>-234016.76</v>
      </c>
      <c r="D36" s="75">
        <v>3760330.24</v>
      </c>
      <c r="E36" s="75">
        <v>1500807.4</v>
      </c>
      <c r="F36" s="75">
        <v>1500807.4</v>
      </c>
      <c r="G36" s="75">
        <v>2259522.8400000003</v>
      </c>
    </row>
    <row r="37" spans="1:7" x14ac:dyDescent="0.25">
      <c r="A37" s="63" t="s">
        <v>630</v>
      </c>
      <c r="B37" s="75">
        <v>2165978</v>
      </c>
      <c r="C37" s="75">
        <v>-265056.03999999998</v>
      </c>
      <c r="D37" s="75">
        <v>1900921.96</v>
      </c>
      <c r="E37" s="75">
        <v>601715.12</v>
      </c>
      <c r="F37" s="75">
        <v>601715.12</v>
      </c>
      <c r="G37" s="75">
        <v>1299206.8399999999</v>
      </c>
    </row>
    <row r="38" spans="1:7" x14ac:dyDescent="0.25">
      <c r="A38" s="63" t="s">
        <v>631</v>
      </c>
      <c r="B38" s="75">
        <v>4865386</v>
      </c>
      <c r="C38" s="75">
        <v>-1568005.76</v>
      </c>
      <c r="D38" s="75">
        <v>3297380.24</v>
      </c>
      <c r="E38" s="75">
        <v>1386113.53</v>
      </c>
      <c r="F38" s="75">
        <v>1386113.53</v>
      </c>
      <c r="G38" s="75">
        <v>1911266.7100000002</v>
      </c>
    </row>
    <row r="39" spans="1:7" x14ac:dyDescent="0.25">
      <c r="A39" s="63" t="s">
        <v>632</v>
      </c>
      <c r="B39" s="75">
        <v>8664328</v>
      </c>
      <c r="C39" s="75">
        <v>-1868793.63</v>
      </c>
      <c r="D39" s="75">
        <v>6795534.3700000001</v>
      </c>
      <c r="E39" s="75">
        <v>3826477.37</v>
      </c>
      <c r="F39" s="75">
        <v>3826472.79</v>
      </c>
      <c r="G39" s="75">
        <v>2969057</v>
      </c>
    </row>
    <row r="40" spans="1:7" x14ac:dyDescent="0.25">
      <c r="A40" s="63" t="s">
        <v>633</v>
      </c>
      <c r="B40" s="75">
        <v>7987123</v>
      </c>
      <c r="C40" s="75">
        <v>-2146490.2799999998</v>
      </c>
      <c r="D40" s="75">
        <v>5840632.7200000007</v>
      </c>
      <c r="E40" s="75">
        <v>2251417.39</v>
      </c>
      <c r="F40" s="75">
        <v>2251417.39</v>
      </c>
      <c r="G40" s="75">
        <v>3589215.3300000005</v>
      </c>
    </row>
    <row r="41" spans="1:7" x14ac:dyDescent="0.25">
      <c r="A41" s="63" t="s">
        <v>634</v>
      </c>
      <c r="B41" s="75">
        <v>14022612</v>
      </c>
      <c r="C41" s="75">
        <v>-1533012.2</v>
      </c>
      <c r="D41" s="75">
        <v>12489599.800000001</v>
      </c>
      <c r="E41" s="75">
        <v>4992612.97</v>
      </c>
      <c r="F41" s="75">
        <v>4992612.97</v>
      </c>
      <c r="G41" s="75">
        <v>7496986.830000001</v>
      </c>
    </row>
    <row r="42" spans="1:7" x14ac:dyDescent="0.25">
      <c r="A42" s="63" t="s">
        <v>635</v>
      </c>
      <c r="B42" s="75">
        <v>29119270.5</v>
      </c>
      <c r="C42" s="75">
        <v>2923946.66</v>
      </c>
      <c r="D42" s="75">
        <v>32043217.16</v>
      </c>
      <c r="E42" s="75">
        <v>14842291.560000001</v>
      </c>
      <c r="F42" s="75">
        <v>14842212.77</v>
      </c>
      <c r="G42" s="75">
        <v>17200925.600000001</v>
      </c>
    </row>
    <row r="43" spans="1:7" x14ac:dyDescent="0.25">
      <c r="A43" s="63" t="s">
        <v>636</v>
      </c>
      <c r="B43" s="75">
        <v>29536645.5</v>
      </c>
      <c r="C43" s="75">
        <v>2631066.7200000002</v>
      </c>
      <c r="D43" s="75">
        <v>32167712.219999999</v>
      </c>
      <c r="E43" s="75">
        <v>14329886.01</v>
      </c>
      <c r="F43" s="75">
        <v>14329760.789999999</v>
      </c>
      <c r="G43" s="75">
        <v>17837826.210000001</v>
      </c>
    </row>
    <row r="44" spans="1:7" x14ac:dyDescent="0.25">
      <c r="A44" s="63" t="s">
        <v>637</v>
      </c>
      <c r="B44" s="75">
        <v>24756899</v>
      </c>
      <c r="C44" s="75">
        <v>1002447.85</v>
      </c>
      <c r="D44" s="75">
        <v>25759346.850000001</v>
      </c>
      <c r="E44" s="75">
        <v>11684400.76</v>
      </c>
      <c r="F44" s="75">
        <v>11684335.75</v>
      </c>
      <c r="G44" s="75">
        <v>14074946.090000002</v>
      </c>
    </row>
    <row r="45" spans="1:7" x14ac:dyDescent="0.25">
      <c r="A45" s="63" t="s">
        <v>638</v>
      </c>
      <c r="B45" s="75">
        <v>6617997</v>
      </c>
      <c r="C45" s="75">
        <v>-190396.33</v>
      </c>
      <c r="D45" s="75">
        <v>6427600.6699999999</v>
      </c>
      <c r="E45" s="75">
        <v>2600813.29</v>
      </c>
      <c r="F45" s="75">
        <v>2600808.96</v>
      </c>
      <c r="G45" s="75">
        <v>3826787.38</v>
      </c>
    </row>
    <row r="46" spans="1:7" x14ac:dyDescent="0.25">
      <c r="A46" s="63" t="s">
        <v>639</v>
      </c>
      <c r="B46" s="75">
        <v>2992986</v>
      </c>
      <c r="C46" s="75">
        <v>232122.41</v>
      </c>
      <c r="D46" s="75">
        <v>3225108.41</v>
      </c>
      <c r="E46" s="75">
        <v>1237066.67</v>
      </c>
      <c r="F46" s="75">
        <v>1237066.67</v>
      </c>
      <c r="G46" s="75">
        <v>1988041.7400000002</v>
      </c>
    </row>
    <row r="47" spans="1:7" x14ac:dyDescent="0.25">
      <c r="A47" s="63" t="s">
        <v>640</v>
      </c>
      <c r="B47" s="75">
        <v>20983317</v>
      </c>
      <c r="C47" s="75">
        <v>1656730.8</v>
      </c>
      <c r="D47" s="75">
        <v>22640047.800000001</v>
      </c>
      <c r="E47" s="75">
        <v>9695166.25</v>
      </c>
      <c r="F47" s="75">
        <v>9695166.0500000007</v>
      </c>
      <c r="G47" s="75">
        <v>12944881.550000001</v>
      </c>
    </row>
    <row r="48" spans="1:7" x14ac:dyDescent="0.25">
      <c r="A48" s="63" t="s">
        <v>641</v>
      </c>
      <c r="B48" s="75">
        <v>3399819</v>
      </c>
      <c r="C48" s="75">
        <v>-412714.34</v>
      </c>
      <c r="D48" s="75">
        <v>2987104.66</v>
      </c>
      <c r="E48" s="75">
        <v>1011530.82</v>
      </c>
      <c r="F48" s="75">
        <v>1011530.82</v>
      </c>
      <c r="G48" s="75">
        <v>1975573.8400000003</v>
      </c>
    </row>
    <row r="49" spans="1:7" x14ac:dyDescent="0.25">
      <c r="A49" s="63" t="s">
        <v>642</v>
      </c>
      <c r="B49" s="75">
        <v>9402574</v>
      </c>
      <c r="C49" s="75">
        <v>-283220.18</v>
      </c>
      <c r="D49" s="75">
        <v>9119353.8200000003</v>
      </c>
      <c r="E49" s="75">
        <v>4161727.9</v>
      </c>
      <c r="F49" s="75">
        <v>4161727.9</v>
      </c>
      <c r="G49" s="75">
        <v>4957625.92</v>
      </c>
    </row>
    <row r="50" spans="1:7" x14ac:dyDescent="0.25">
      <c r="A50" s="63" t="s">
        <v>643</v>
      </c>
      <c r="B50" s="75">
        <v>4605407</v>
      </c>
      <c r="C50" s="75">
        <v>-78771.48</v>
      </c>
      <c r="D50" s="75">
        <v>4526635.5199999996</v>
      </c>
      <c r="E50" s="75">
        <v>2160654.36</v>
      </c>
      <c r="F50" s="75">
        <v>2160654.36</v>
      </c>
      <c r="G50" s="75">
        <v>2365981.1599999997</v>
      </c>
    </row>
    <row r="51" spans="1:7" x14ac:dyDescent="0.25">
      <c r="A51" s="63" t="s">
        <v>644</v>
      </c>
      <c r="B51" s="75">
        <v>5616425</v>
      </c>
      <c r="C51" s="75">
        <v>-233550.29</v>
      </c>
      <c r="D51" s="75">
        <v>5382874.71</v>
      </c>
      <c r="E51" s="75">
        <v>2143991.87</v>
      </c>
      <c r="F51" s="75">
        <v>2143991.87</v>
      </c>
      <c r="G51" s="75">
        <v>3238882.84</v>
      </c>
    </row>
    <row r="52" spans="1:7" x14ac:dyDescent="0.25">
      <c r="A52" s="63" t="s">
        <v>645</v>
      </c>
      <c r="B52" s="75">
        <v>6203634</v>
      </c>
      <c r="C52" s="75">
        <v>3194392.1</v>
      </c>
      <c r="D52" s="75">
        <v>9398026.0999999996</v>
      </c>
      <c r="E52" s="75">
        <v>5351689.83</v>
      </c>
      <c r="F52" s="75">
        <v>5351689.83</v>
      </c>
      <c r="G52" s="75">
        <v>4046336.2699999996</v>
      </c>
    </row>
    <row r="53" spans="1:7" x14ac:dyDescent="0.25">
      <c r="A53" s="63" t="s">
        <v>646</v>
      </c>
      <c r="B53" s="75">
        <v>18101112</v>
      </c>
      <c r="C53" s="75">
        <v>1094941.18</v>
      </c>
      <c r="D53" s="75">
        <v>19196053.18</v>
      </c>
      <c r="E53" s="75">
        <v>8136874.8499999996</v>
      </c>
      <c r="F53" s="75">
        <v>8118292.2199999997</v>
      </c>
      <c r="G53" s="75">
        <v>11059178.33</v>
      </c>
    </row>
    <row r="54" spans="1:7" x14ac:dyDescent="0.25">
      <c r="A54" s="63" t="s">
        <v>647</v>
      </c>
      <c r="B54" s="75">
        <v>5389518</v>
      </c>
      <c r="C54" s="75">
        <v>1907.35</v>
      </c>
      <c r="D54" s="75">
        <v>5391425.3499999996</v>
      </c>
      <c r="E54" s="75">
        <v>2506915.52</v>
      </c>
      <c r="F54" s="75">
        <v>2506915.52</v>
      </c>
      <c r="G54" s="75">
        <v>2884509.8299999996</v>
      </c>
    </row>
    <row r="55" spans="1:7" x14ac:dyDescent="0.25">
      <c r="A55" s="63" t="s">
        <v>648</v>
      </c>
      <c r="B55" s="75">
        <v>11777596</v>
      </c>
      <c r="C55" s="75">
        <v>-447685.37</v>
      </c>
      <c r="D55" s="75">
        <v>11329910.630000001</v>
      </c>
      <c r="E55" s="75">
        <v>4433450.18</v>
      </c>
      <c r="F55" s="75">
        <v>4433450.34</v>
      </c>
      <c r="G55" s="75">
        <v>6896460.4500000011</v>
      </c>
    </row>
    <row r="56" spans="1:7" x14ac:dyDescent="0.25">
      <c r="A56" s="63" t="s">
        <v>649</v>
      </c>
      <c r="B56" s="75">
        <v>6250137</v>
      </c>
      <c r="C56" s="75">
        <v>-30878.48</v>
      </c>
      <c r="D56" s="75">
        <v>6219258.5199999996</v>
      </c>
      <c r="E56" s="75">
        <v>2794249.88</v>
      </c>
      <c r="F56" s="75">
        <v>2794207.85</v>
      </c>
      <c r="G56" s="75">
        <v>3425008.6399999997</v>
      </c>
    </row>
    <row r="57" spans="1:7" x14ac:dyDescent="0.25">
      <c r="A57" s="63"/>
      <c r="B57" s="75"/>
      <c r="C57" s="75"/>
      <c r="D57" s="75"/>
      <c r="E57" s="75"/>
      <c r="F57" s="75"/>
      <c r="G57" s="75"/>
    </row>
    <row r="58" spans="1:7" x14ac:dyDescent="0.25">
      <c r="A58" s="3" t="s">
        <v>397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389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391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392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153</v>
      </c>
      <c r="B67" s="49"/>
      <c r="C67" s="49"/>
      <c r="D67" s="49"/>
      <c r="E67" s="49"/>
      <c r="F67" s="49"/>
      <c r="G67" s="49"/>
    </row>
    <row r="68" spans="1:7" x14ac:dyDescent="0.25">
      <c r="A68" s="3" t="s">
        <v>385</v>
      </c>
      <c r="B68" s="4">
        <f t="shared" ref="B68:G68" si="2">SUM(B58,B9)</f>
        <v>808946263.38999999</v>
      </c>
      <c r="C68" s="4">
        <f t="shared" si="2"/>
        <v>10426601.230000002</v>
      </c>
      <c r="D68" s="4">
        <f t="shared" si="2"/>
        <v>819372864.61999989</v>
      </c>
      <c r="E68" s="4">
        <f t="shared" si="2"/>
        <v>304994773.90999997</v>
      </c>
      <c r="F68" s="4">
        <f t="shared" si="2"/>
        <v>304953352.53999996</v>
      </c>
      <c r="G68" s="4">
        <f t="shared" si="2"/>
        <v>514378090.7099998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9 B58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H79"/>
  <sheetViews>
    <sheetView showGridLines="0" tabSelected="1" zoomScaleNormal="100" workbookViewId="0">
      <selection activeCell="A25" sqref="A25"/>
    </sheetView>
  </sheetViews>
  <sheetFormatPr baseColWidth="10" defaultColWidth="0" defaultRowHeight="15" zeroHeight="1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  <col min="8" max="8" width="11" customWidth="1"/>
    <col min="9" max="16384" width="11" hidden="1"/>
  </cols>
  <sheetData>
    <row r="1" spans="1:7" ht="40.9" customHeight="1" x14ac:dyDescent="0.25">
      <c r="A1" s="184" t="s">
        <v>398</v>
      </c>
      <c r="B1" s="185"/>
      <c r="C1" s="185"/>
      <c r="D1" s="185"/>
      <c r="E1" s="185"/>
      <c r="F1" s="185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3" t="s">
        <v>6</v>
      </c>
      <c r="B7" s="181" t="s">
        <v>304</v>
      </c>
      <c r="C7" s="182"/>
      <c r="D7" s="182"/>
      <c r="E7" s="182"/>
      <c r="F7" s="183"/>
      <c r="G7" s="177" t="s">
        <v>401</v>
      </c>
    </row>
    <row r="8" spans="1:7" ht="30" x14ac:dyDescent="0.25">
      <c r="A8" s="174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6"/>
    </row>
    <row r="9" spans="1:7" ht="16.5" customHeight="1" x14ac:dyDescent="0.25">
      <c r="A9" s="26" t="s">
        <v>403</v>
      </c>
      <c r="B9" s="30">
        <f>SUM(B10,B19,B27,B37)</f>
        <v>808946263.38999999</v>
      </c>
      <c r="C9" s="30">
        <f t="shared" ref="C9:G9" si="0">SUM(C10,C19,C27,C37)</f>
        <v>10426601.23</v>
      </c>
      <c r="D9" s="30">
        <f t="shared" si="0"/>
        <v>819372864.62</v>
      </c>
      <c r="E9" s="30">
        <f t="shared" si="0"/>
        <v>304994773.91000003</v>
      </c>
      <c r="F9" s="30">
        <f t="shared" si="0"/>
        <v>304953352.54000002</v>
      </c>
      <c r="G9" s="30">
        <f t="shared" si="0"/>
        <v>514378090.70999998</v>
      </c>
    </row>
    <row r="10" spans="1:7" ht="15" customHeight="1" x14ac:dyDescent="0.25">
      <c r="A10" s="58" t="s">
        <v>404</v>
      </c>
      <c r="B10" s="47">
        <v>808946263.38999999</v>
      </c>
      <c r="C10" s="47">
        <v>10426601.23</v>
      </c>
      <c r="D10" s="47">
        <v>819372864.62</v>
      </c>
      <c r="E10" s="47">
        <v>304994773.91000003</v>
      </c>
      <c r="F10" s="47">
        <v>304953352.54000002</v>
      </c>
      <c r="G10" s="47">
        <v>514378090.70999998</v>
      </c>
    </row>
    <row r="11" spans="1:7" x14ac:dyDescent="0.25">
      <c r="A11" s="77" t="s">
        <v>405</v>
      </c>
      <c r="B11" s="47">
        <v>808946263.38999999</v>
      </c>
      <c r="C11" s="47">
        <v>10426601.23</v>
      </c>
      <c r="D11" s="47">
        <v>819372864.62</v>
      </c>
      <c r="E11" s="47">
        <v>304994773.91000003</v>
      </c>
      <c r="F11" s="47">
        <v>304953352.54000002</v>
      </c>
      <c r="G11" s="47">
        <v>514378090.70999998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404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808946263.38999999</v>
      </c>
      <c r="C77" s="4">
        <f t="shared" ref="C77:G77" si="9">C43+C9</f>
        <v>10426601.23</v>
      </c>
      <c r="D77" s="4">
        <f t="shared" si="9"/>
        <v>819372864.62</v>
      </c>
      <c r="E77" s="4">
        <f t="shared" si="9"/>
        <v>304994773.91000003</v>
      </c>
      <c r="F77" s="4">
        <f t="shared" si="9"/>
        <v>304953352.54000002</v>
      </c>
      <c r="G77" s="4">
        <f t="shared" si="9"/>
        <v>514378090.70999998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79" spans="1:7" x14ac:dyDescent="0.25"/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8" t="s">
        <v>437</v>
      </c>
      <c r="B1" s="170"/>
      <c r="C1" s="170"/>
      <c r="D1" s="170"/>
      <c r="E1" s="170"/>
      <c r="F1" s="170"/>
      <c r="G1" s="171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73" t="s">
        <v>439</v>
      </c>
      <c r="B7" s="176" t="s">
        <v>304</v>
      </c>
      <c r="C7" s="176"/>
      <c r="D7" s="176"/>
      <c r="E7" s="176"/>
      <c r="F7" s="176"/>
      <c r="G7" s="176" t="s">
        <v>305</v>
      </c>
    </row>
    <row r="8" spans="1:7" ht="30" x14ac:dyDescent="0.25">
      <c r="A8" s="174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6"/>
    </row>
    <row r="9" spans="1:7" ht="15.75" customHeight="1" x14ac:dyDescent="0.25">
      <c r="A9" s="26" t="s">
        <v>440</v>
      </c>
      <c r="B9" s="119">
        <f>SUM(B10,B11,B12,B15,B16,B19)</f>
        <v>545133937</v>
      </c>
      <c r="C9" s="119">
        <f t="shared" ref="C9:G9" si="0">SUM(C10,C11,C12,C15,C16,C19)</f>
        <v>1768142.9300000668</v>
      </c>
      <c r="D9" s="119">
        <f t="shared" si="0"/>
        <v>546902079.93000007</v>
      </c>
      <c r="E9" s="119">
        <f t="shared" si="0"/>
        <v>234037565.48000002</v>
      </c>
      <c r="F9" s="119">
        <f t="shared" si="0"/>
        <v>234037565.48000002</v>
      </c>
      <c r="G9" s="119">
        <f t="shared" si="0"/>
        <v>312864514.45000005</v>
      </c>
    </row>
    <row r="10" spans="1:7" x14ac:dyDescent="0.25">
      <c r="A10" s="58" t="s">
        <v>441</v>
      </c>
      <c r="B10" s="75">
        <v>545133937</v>
      </c>
      <c r="C10" s="75">
        <v>1768142.9300000668</v>
      </c>
      <c r="D10" s="75">
        <v>546902079.93000007</v>
      </c>
      <c r="E10" s="75">
        <v>234037565.48000002</v>
      </c>
      <c r="F10" s="75">
        <v>234037565.48000002</v>
      </c>
      <c r="G10" s="76">
        <f>D10-E10</f>
        <v>312864514.45000005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f>B21+B9</f>
        <v>545133937</v>
      </c>
      <c r="C33" s="119">
        <f t="shared" ref="C33:G33" si="8">C21+C9</f>
        <v>1768142.9300000668</v>
      </c>
      <c r="D33" s="119">
        <f t="shared" si="8"/>
        <v>546902079.93000007</v>
      </c>
      <c r="E33" s="119">
        <f t="shared" si="8"/>
        <v>234037565.48000002</v>
      </c>
      <c r="F33" s="119">
        <f t="shared" si="8"/>
        <v>234037565.48000002</v>
      </c>
      <c r="G33" s="119">
        <f t="shared" si="8"/>
        <v>312864514.45000005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2025-07-18T23:50:02Z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