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5_LDF\"/>
    </mc:Choice>
  </mc:AlternateContent>
  <xr:revisionPtr revIDLastSave="0" documentId="13_ncr:1_{EBC5837F-9771-45A7-9099-81885C26FDD6}" xr6:coauthVersionLast="47" xr6:coauthVersionMax="47" xr10:uidLastSave="{00000000-0000-0000-0000-000000000000}"/>
  <bookViews>
    <workbookView xWindow="9600" yWindow="0" windowWidth="9600" windowHeight="10200" firstSheet="5" activeTab="5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6" l="1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/>
  <c r="F54" i="6"/>
  <c r="E54" i="6"/>
  <c r="D54" i="6"/>
  <c r="C54" i="6"/>
  <c r="B54" i="6"/>
  <c r="G53" i="6"/>
  <c r="G52" i="6"/>
  <c r="G45" i="6" s="1"/>
  <c r="G51" i="6"/>
  <c r="G50" i="6"/>
  <c r="G49" i="6"/>
  <c r="G48" i="6"/>
  <c r="G47" i="6"/>
  <c r="G46" i="6"/>
  <c r="F45" i="6"/>
  <c r="E45" i="6"/>
  <c r="D45" i="6"/>
  <c r="C45" i="6"/>
  <c r="B45" i="6"/>
  <c r="G67" i="6" l="1"/>
  <c r="F67" i="6"/>
  <c r="E67" i="6"/>
  <c r="D67" i="6"/>
  <c r="C67" i="6"/>
  <c r="B67" i="6"/>
  <c r="G18" i="19" l="1"/>
  <c r="F18" i="19"/>
  <c r="E18" i="19"/>
  <c r="D18" i="19"/>
  <c r="C18" i="19"/>
  <c r="C29" i="19" s="1"/>
  <c r="B18" i="19"/>
  <c r="B29" i="19" s="1"/>
  <c r="D16" i="19"/>
  <c r="D7" i="19" s="1"/>
  <c r="D29" i="19" s="1"/>
  <c r="C16" i="19"/>
  <c r="C7" i="19"/>
  <c r="B7" i="19"/>
  <c r="E16" i="19" l="1"/>
  <c r="E7" i="19" l="1"/>
  <c r="E29" i="19" s="1"/>
  <c r="F16" i="19"/>
  <c r="F7" i="19" l="1"/>
  <c r="F29" i="19" s="1"/>
  <c r="G16" i="19"/>
  <c r="G7" i="19" s="1"/>
  <c r="G29" i="19" s="1"/>
  <c r="G28" i="22" l="1"/>
  <c r="C28" i="22"/>
  <c r="G17" i="22"/>
  <c r="F17" i="22"/>
  <c r="E17" i="22"/>
  <c r="E28" i="22" s="1"/>
  <c r="D17" i="22"/>
  <c r="D28" i="22" s="1"/>
  <c r="C17" i="22"/>
  <c r="B17" i="22"/>
  <c r="B28" i="22" s="1"/>
  <c r="B11" i="22"/>
  <c r="F9" i="22"/>
  <c r="B9" i="22"/>
  <c r="F7" i="22"/>
  <c r="F6" i="22" s="1"/>
  <c r="F28" i="22" s="1"/>
  <c r="B7" i="22"/>
  <c r="B6" i="22" s="1"/>
  <c r="G6" i="22"/>
  <c r="E6" i="22"/>
  <c r="D6" i="22"/>
  <c r="C6" i="22"/>
  <c r="G9" i="8" l="1"/>
  <c r="F9" i="8"/>
  <c r="E9" i="8"/>
  <c r="D9" i="8"/>
  <c r="C9" i="8"/>
  <c r="B9" i="8"/>
  <c r="D21" i="5" l="1"/>
  <c r="C21" i="5"/>
  <c r="D75" i="6" l="1"/>
  <c r="C75" i="6"/>
  <c r="G35" i="20"/>
  <c r="F35" i="20"/>
  <c r="E35" i="20"/>
  <c r="D35" i="20"/>
  <c r="C35" i="20"/>
  <c r="B35" i="20"/>
  <c r="G30" i="20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D30" i="20" s="1"/>
  <c r="C20" i="20"/>
  <c r="C30" i="20" s="1"/>
  <c r="B20" i="20"/>
  <c r="B30" i="20" s="1"/>
  <c r="G6" i="20"/>
  <c r="F6" i="20"/>
  <c r="E6" i="20"/>
  <c r="D6" i="20"/>
  <c r="C6" i="20"/>
  <c r="B6" i="20"/>
  <c r="G28" i="16" l="1"/>
  <c r="F28" i="16"/>
  <c r="E28" i="16"/>
  <c r="D28" i="16"/>
  <c r="C28" i="16"/>
  <c r="B28" i="16"/>
  <c r="G21" i="16"/>
  <c r="F21" i="16"/>
  <c r="E21" i="16"/>
  <c r="D21" i="16"/>
  <c r="C21" i="16"/>
  <c r="B21" i="16"/>
  <c r="B31" i="16" s="1"/>
  <c r="C17" i="16"/>
  <c r="D17" i="16" s="1"/>
  <c r="E17" i="16" s="1"/>
  <c r="F17" i="16" s="1"/>
  <c r="G17" i="16" s="1"/>
  <c r="B14" i="16"/>
  <c r="B7" i="16" s="1"/>
  <c r="D12" i="16"/>
  <c r="E12" i="16" l="1"/>
  <c r="C14" i="16"/>
  <c r="D14" i="16" l="1"/>
  <c r="C7" i="16"/>
  <c r="C31" i="16" s="1"/>
  <c r="F12" i="16"/>
  <c r="G12" i="16" l="1"/>
  <c r="E14" i="16"/>
  <c r="D7" i="16"/>
  <c r="D31" i="16" s="1"/>
  <c r="F6" i="2"/>
  <c r="E6" i="2"/>
  <c r="A2" i="25"/>
  <c r="A2" i="20"/>
  <c r="A2" i="16"/>
  <c r="F14" i="16" l="1"/>
  <c r="E7" i="16"/>
  <c r="E31" i="16" s="1"/>
  <c r="A5" i="10"/>
  <c r="A5" i="9"/>
  <c r="A5" i="8"/>
  <c r="A5" i="7"/>
  <c r="A4" i="6"/>
  <c r="A4" i="5"/>
  <c r="A4" i="3"/>
  <c r="A2" i="15"/>
  <c r="G14" i="16" l="1"/>
  <c r="G7" i="16" s="1"/>
  <c r="G31" i="16" s="1"/>
  <c r="F7" i="16"/>
  <c r="F31" i="16" s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C9" i="7" l="1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8" i="8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4" i="5"/>
  <c r="B8" i="5" s="1"/>
  <c r="B21" i="5" s="1"/>
  <c r="B23" i="5" s="1"/>
  <c r="B25" i="5" s="1"/>
  <c r="B33" i="5" s="1"/>
  <c r="D44" i="5"/>
  <c r="D8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G77" i="9" l="1"/>
  <c r="E77" i="9"/>
  <c r="D77" i="9"/>
  <c r="C159" i="7"/>
  <c r="G9" i="7"/>
  <c r="E81" i="2"/>
  <c r="B77" i="9"/>
  <c r="F77" i="9"/>
  <c r="D159" i="7"/>
  <c r="G84" i="7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<sst xmlns="http://schemas.openxmlformats.org/spreadsheetml/2006/main" count="1078" uniqueCount="658">
  <si>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</si>
  <si>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</si>
  <si>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</si>
  <si>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</si>
  <si>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</si>
  <si>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</si>
  <si>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</si>
  <si>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</si>
  <si>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</si>
  <si>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</si>
  <si>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</si>
  <si>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</si>
  <si>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</si>
  <si>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</si>
  <si>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</si>
  <si>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</si>
  <si>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</si>
  <si>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</si>
  <si>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</si>
  <si>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</si>
  <si>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</si>
  <si>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</si>
  <si>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</si>
  <si>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</si>
  <si>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</si>
  <si>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</si>
  <si>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</si>
  <si>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</si>
  <si>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</si>
  <si>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</si>
  <si>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</si>
  <si>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</si>
  <si>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</si>
  <si>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</si>
  <si>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</si>
  <si>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</si>
  <si>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</si>
  <si>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</si>
  <si>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</si>
  <si>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</si>
  <si>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</si>
  <si>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</si>
  <si>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</si>
  <si>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</si>
  <si>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</si>
  <si>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</si>
  <si>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</si>
  <si>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</si>
  <si>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</si>
  <si>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</si>
  <si>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</si>
  <si>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</si>
  <si>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</si>
  <si>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</si>
  <si>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</si>
  <si>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</si>
  <si>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</si>
  <si>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</si>
  <si>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</si>
  <si>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</si>
  <si>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</si>
  <si>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</si>
  <si>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</si>
  <si>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</si>
  <si>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</si>
  <si>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</si>
  <si>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</si>
  <si>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</si>
  <si>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</si>
  <si>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</si>
  <si>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</si>
  <si>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</si>
  <si>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</si>
  <si>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</si>
  <si>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</si>
  <si>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</si>
  <si>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</si>
  <si>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</si>
  <si>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</si>
  <si>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</si>
  <si>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</si>
  <si>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</si>
  <si>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</si>
  <si>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</si>
  <si>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</si>
  <si>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</si>
  <si>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</si>
  <si>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</si>
  <si>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</si>
  <si>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</si>
  <si>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</si>
  <si>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</si>
  <si>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</si>
  <si>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</si>
  <si>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</si>
  <si>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</si>
  <si>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</si>
  <si>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</si>
  <si>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</si>
  <si>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</si>
  <si>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</si>
  <si>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</si>
  <si>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</si>
  <si>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</si>
  <si>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</si>
  <si>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</si>
  <si>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</si>
  <si>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</si>
  <si>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</si>
  <si>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</si>
  <si>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</si>
  <si>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</si>
  <si>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</si>
  <si>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</si>
  <si>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</si>
  <si>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</si>
  <si>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</si>
  <si>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</si>
  <si>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</si>
  <si>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</si>
  <si>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</si>
  <si>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</si>
  <si>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</si>
  <si>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</si>
  <si>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</si>
  <si>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</si>
  <si>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</si>
  <si>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</si>
  <si>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</si>
  <si>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</si>
  <si>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</si>
  <si>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</si>
  <si>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</si>
  <si>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</si>
  <si>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</si>
  <si>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</si>
  <si>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</si>
  <si>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</si>
  <si>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</si>
  <si>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</si>
  <si>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</si>
  <si>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</si>
  <si>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</si>
  <si>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</si>
  <si>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</si>
  <si>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</si>
  <si>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</si>
  <si>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</si>
  <si>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</si>
  <si>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</si>
  <si>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</si>
  <si>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</si>
  <si>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</si>
  <si>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</si>
  <si>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</si>
  <si>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</si>
  <si>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</si>
  <si>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</si>
  <si>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</si>
  <si>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</si>
  <si>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</si>
  <si>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</si>
  <si>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</si>
  <si>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</si>
  <si>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</si>
  <si>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</si>
  <si>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</si>
  <si>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</si>
  <si>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</si>
  <si>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</si>
  <si>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</si>
  <si>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</si>
  <si>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</si>
  <si>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</si>
  <si>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</si>
  <si>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</si>
  <si>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</si>
  <si>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</si>
  <si>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</si>
  <si>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</si>
  <si>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</si>
  <si>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</si>
  <si>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</si>
  <si>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</si>
  <si>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</si>
  <si>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</si>
  <si>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</si>
  <si>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</si>
  <si>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</si>
  <si>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</si>
  <si>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</si>
  <si>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</si>
  <si>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</si>
  <si>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</si>
  <si>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</si>
  <si>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</si>
  <si>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</si>
  <si>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</si>
  <si>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</si>
  <si>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</si>
  <si>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</si>
  <si>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</si>
  <si>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</si>
  <si>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</si>
  <si>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</si>
  <si>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</si>
  <si>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</si>
  <si>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</si>
  <si>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</si>
  <si>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</si>
  <si>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</si>
  <si>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</si>
  <si>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</si>
  <si>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</si>
  <si>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</si>
  <si>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</si>
  <si>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</si>
  <si>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</si>
  <si>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</si>
  <si>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</si>
  <si>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</si>
  <si>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</si>
  <si>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</si>
  <si>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</si>
  <si>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</si>
  <si>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</si>
  <si>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</si>
  <si>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</si>
  <si>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</si>
  <si>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</si>
  <si>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</si>
  <si>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</si>
  <si>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</si>
  <si>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</si>
  <si>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</si>
  <si>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</si>
  <si>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</si>
  <si>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</si>
  <si>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</si>
  <si>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</si>
  <si>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</si>
  <si>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</si>
  <si>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</si>
  <si>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</si>
  <si>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</si>
  <si>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</si>
  <si>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</si>
  <si>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</si>
  <si>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</si>
  <si>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</si>
  <si>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</si>
  <si>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</si>
  <si>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</si>
  <si>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</si>
  <si>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</si>
  <si>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</si>
  <si>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</si>
  <si>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</si>
  <si>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</si>
  <si>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</si>
  <si>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</si>
  <si>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</si>
  <si>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</si>
  <si>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</si>
  <si>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</si>
  <si>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</si>
  <si>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</si>
  <si>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</si>
  <si>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</si>
  <si>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</si>
  <si>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</si>
  <si>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</si>
  <si>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</si>
  <si>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</si>
  <si>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</si>
  <si>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</si>
  <si>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</si>
  <si>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</si>
  <si>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</si>
  <si>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</si>
  <si>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</si>
  <si>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</si>
  <si>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</si>
  <si>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</si>
  <si>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</si>
  <si>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</si>
  <si>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</si>
  <si>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</si>
  <si>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</si>
  <si>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</si>
  <si>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</si>
  <si>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</si>
  <si>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</si>
  <si>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</si>
  <si>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</si>
  <si>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</si>
  <si>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</si>
  <si>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</si>
  <si>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</si>
  <si>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</si>
  <si>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</si>
  <si>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</si>
  <si>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</si>
  <si>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</si>
  <si>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</si>
  <si>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</si>
  <si>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</si>
  <si>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</si>
  <si>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</si>
  <si>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</si>
  <si>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</si>
  <si>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</si>
  <si>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</si>
  <si>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</si>
  <si>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</si>
  <si>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</si>
  <si>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</si>
  <si>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</si>
  <si>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</si>
  <si>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</si>
  <si>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</si>
  <si>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</si>
  <si>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</si>
  <si>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</si>
  <si>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</si>
  <si>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</si>
  <si>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</si>
  <si>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</si>
  <si>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</si>
  <si>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</si>
  <si>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</si>
  <si>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</si>
  <si>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</si>
  <si>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</si>
  <si>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</si>
  <si>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</si>
  <si>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</si>
  <si>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</si>
  <si>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</si>
  <si>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</si>
  <si>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</si>
  <si>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</si>
  <si>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</si>
  <si>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</si>
  <si>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</si>
  <si>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</si>
  <si>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</si>
  <si>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</si>
  <si>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</si>
  <si>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</si>
  <si>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</si>
  <si>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</si>
  <si>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</si>
  <si>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</si>
  <si>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</si>
  <si>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</si>
  <si>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</si>
  <si>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</si>
  <si>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</si>
  <si>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</si>
  <si>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</si>
  <si>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</si>
  <si>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</si>
  <si>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</si>
  <si>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</si>
  <si>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</si>
  <si>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</si>
  <si>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</si>
  <si>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</si>
  <si>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</si>
  <si>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</si>
  <si>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</si>
  <si>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</si>
  <si>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</si>
  <si>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</si>
  <si>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</si>
  <si>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</si>
  <si>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</si>
  <si>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</si>
  <si>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</si>
  <si>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</si>
  <si>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</si>
  <si>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</si>
  <si>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</si>
  <si>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</si>
  <si>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</si>
  <si>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</si>
  <si>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</si>
  <si>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</si>
  <si>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</si>
  <si>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</si>
  <si>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</si>
  <si>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</si>
  <si>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</si>
  <si>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</si>
  <si>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</si>
  <si>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</si>
  <si>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</si>
  <si>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</si>
  <si>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</si>
  <si>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</si>
  <si>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</si>
  <si>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</si>
  <si>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</si>
  <si>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</si>
  <si>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</si>
  <si>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</si>
  <si>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</si>
  <si>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</si>
  <si>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</si>
  <si>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</si>
  <si>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</si>
  <si>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</si>
  <si>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</si>
  <si>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</si>
  <si>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</si>
  <si>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</si>
  <si>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</si>
  <si>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</si>
  <si>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</si>
  <si>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</si>
  <si>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</si>
  <si>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</si>
  <si>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</si>
  <si>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</si>
  <si>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</si>
  <si>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</si>
  <si>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</si>
  <si>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</si>
  <si>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</si>
  <si>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</si>
  <si>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</si>
  <si>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</si>
  <si>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</si>
  <si>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</si>
  <si>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</si>
  <si>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</si>
  <si>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</si>
  <si>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</si>
  <si>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</si>
  <si>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</si>
  <si>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</si>
  <si>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</si>
  <si>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</si>
  <si>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</si>
  <si>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</si>
  <si>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</si>
  <si>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</si>
  <si>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</si>
  <si>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</si>
  <si>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</si>
  <si>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</si>
  <si>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</si>
  <si>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</si>
  <si>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</si>
  <si>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</si>
  <si>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</si>
  <si>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</si>
  <si>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</si>
  <si>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</si>
  <si>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</si>
  <si>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</si>
  <si>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</si>
  <si>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</si>
  <si>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</si>
  <si>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</si>
  <si>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</si>
  <si>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</si>
  <si>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</si>
  <si>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</si>
  <si>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</si>
  <si>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</si>
  <si>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</si>
  <si>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</si>
  <si>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</si>
  <si>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</si>
  <si>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</si>
  <si>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</si>
  <si>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</si>
  <si>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</si>
  <si>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</si>
  <si>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</si>
  <si>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</si>
  <si>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</si>
  <si>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</si>
  <si>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</si>
  <si>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</si>
  <si>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</si>
  <si>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</si>
  <si>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</si>
  <si>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</si>
  <si>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</si>
  <si>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</si>
  <si>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</si>
  <si>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</si>
  <si>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</si>
  <si>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</si>
  <si>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</si>
  <si>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</si>
  <si>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</si>
  <si>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</si>
  <si>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</si>
  <si>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</si>
  <si>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</si>
  <si>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</si>
  <si>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</si>
  <si>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</si>
  <si>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</si>
  <si>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</si>
  <si>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</si>
  <si>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</si>
  <si>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</si>
  <si>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</si>
  <si>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</si>
  <si>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</si>
  <si>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</si>
  <si>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</si>
  <si>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</si>
  <si>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</si>
  <si>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</si>
  <si>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</si>
  <si>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</si>
  <si>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</si>
  <si>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</si>
  <si>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</si>
  <si>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</si>
  <si>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</si>
  <si>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</si>
  <si>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</si>
  <si>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</si>
  <si>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</si>
  <si>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</si>
  <si>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</si>
  <si>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</si>
  <si>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</si>
  <si>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</si>
  <si>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</si>
  <si>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</si>
  <si>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</si>
  <si>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</si>
  <si>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</si>
  <si>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</si>
  <si>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</si>
  <si>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</si>
  <si>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</si>
  <si>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</si>
  <si>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</si>
  <si>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</si>
  <si>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</si>
  <si>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</si>
  <si>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</si>
  <si>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</si>
  <si>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</si>
  <si>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</si>
  <si>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</si>
  <si>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</si>
  <si>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</si>
  <si>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</si>
  <si>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</si>
  <si>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</si>
  <si>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</si>
  <si>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</si>
  <si>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</si>
  <si>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</si>
  <si>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</si>
  <si>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</si>
  <si>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</si>
  <si>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</si>
  <si>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</si>
  <si>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</si>
  <si>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</si>
  <si>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</si>
  <si>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</si>
  <si>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</si>
  <si>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</si>
  <si>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</si>
  <si>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</si>
  <si>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</si>
  <si>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</si>
  <si>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</si>
  <si>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</si>
  <si>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</si>
  <si>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</si>
  <si>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</si>
  <si>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</si>
  <si>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</si>
  <si>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</si>
  <si>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</si>
  <si>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</si>
  <si>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Al 31 de Diciembre de 2024 y al 30 de Junio de 2025 (b)</t>
  </si>
  <si>
    <t>Del 1 de Enero al 30 de Junio de 2025 (b)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</si>
  <si>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</si>
  <si>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</si>
  <si>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</si>
  <si>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</si>
  <si>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</si>
  <si>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</si>
  <si>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Año en Cuestión 2025
(de iniciativa de Ley) (c)</t>
  </si>
  <si>
    <t>2026 (d)</t>
  </si>
  <si>
    <t>2027 (d)</t>
  </si>
  <si>
    <t>2028 (d)</t>
  </si>
  <si>
    <t>2029 (d)</t>
  </si>
  <si>
    <t>2030  (d)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</si>
  <si>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</si>
  <si>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</si>
  <si>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</si>
  <si>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</si>
  <si>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</si>
  <si>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</si>
  <si>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</si>
  <si>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</si>
  <si>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</si>
  <si>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</si>
  <si>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</si>
  <si>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</si>
  <si>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</si>
  <si>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</si>
  <si>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</si>
  <si>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</si>
  <si>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</si>
  <si>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</si>
  <si>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</si>
  <si>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</si>
  <si>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</si>
  <si>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</si>
  <si>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</si>
  <si>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</si>
  <si>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</si>
  <si>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</si>
  <si>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</si>
  <si>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</si>
  <si>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</si>
  <si>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</si>
  <si>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</si>
  <si>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</si>
  <si>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</si>
  <si>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</si>
  <si>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</si>
  <si>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</si>
  <si>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</si>
  <si>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</si>
  <si>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</si>
  <si>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</si>
  <si>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</si>
  <si>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</si>
  <si>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</si>
  <si>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</si>
  <si>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</si>
  <si>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</si>
  <si>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</si>
  <si>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Prestación Laboral</t>
  </si>
  <si>
    <t>Beneficio Definido</t>
  </si>
  <si>
    <t>NA</t>
  </si>
  <si>
    <t>Valuaciones Actuariales del Norte, S. C.</t>
  </si>
  <si>
    <t>Poder Legislativo del Estado de Guanajuato</t>
  </si>
  <si>
    <t>Año del Ejercicio Vigente 2024 (d)</t>
  </si>
  <si>
    <t>2026(d)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</si>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</sst>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1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>
      <alignment vertical="center" wrapText="1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B5330A34-7E6A-4B52-A45B-9C291B605C3E}"/>
    <cellStyle name="Millares 3" xfId="6" xr:uid="{2DB35D86-BFFB-4863-8ADC-8FBE075CA93F}"/>
    <cellStyle name="Millares 4" xfId="7" xr:uid="{040124B5-9A62-4B11-B9E2-19B984F3205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6"/>
  <sheetViews>
    <sheetView showGridLines="0" zoomScaleNormal="100" workbookViewId="0">
      <selection activeCell="A17" sqref="A17"/>
    </sheetView>
  </sheetViews>
  <sheetFormatPr baseColWidth="10" defaultColWidth="0" defaultRowHeight="14.5" zeroHeight="1" x14ac:dyDescent="0.35"/>
  <cols>
    <col min="1" max="1" width="96.453125" customWidth="1"/>
    <col min="2" max="2" width="18" customWidth="1"/>
    <col min="3" max="3" width="19.54296875" customWidth="1"/>
    <col min="4" max="4" width="98.7265625" bestFit="1" customWidth="1"/>
    <col min="5" max="6" width="15.54296875" customWidth="1"/>
    <col min="7" max="7" width="11" customWidth="1"/>
    <col min="8" max="16384" width="11" hidden="1"/>
  </cols>
  <sheetData>
    <row r="1" spans="1:6" ht="40.9" customHeight="1" x14ac:dyDescent="0.35">
      <c r="A1" s="169" t="s">
        <v>0</v>
      </c>
      <c r="B1" s="170"/>
      <c r="C1" s="170"/>
      <c r="D1" s="170"/>
      <c r="E1" s="170"/>
      <c r="F1" s="171"/>
    </row>
    <row r="2" spans="1:6" ht="15" customHeight="1" x14ac:dyDescent="0.35">
      <c r="A2" s="110" t="s">
        <v>588</v>
      </c>
      <c r="B2" s="111"/>
      <c r="C2" s="111"/>
      <c r="D2" s="111"/>
      <c r="E2" s="111"/>
      <c r="F2" s="112"/>
    </row>
    <row r="3" spans="1:6" ht="15" customHeight="1" x14ac:dyDescent="0.35">
      <c r="A3" s="113" t="s">
        <v>1</v>
      </c>
      <c r="B3" s="114"/>
      <c r="C3" s="114"/>
      <c r="D3" s="114"/>
      <c r="E3" s="114"/>
      <c r="F3" s="115"/>
    </row>
    <row r="4" spans="1:6" ht="13" customHeight="1" x14ac:dyDescent="0.35">
      <c r="A4" s="113" t="s">
        <v>589</v>
      </c>
      <c r="B4" s="114"/>
      <c r="C4" s="114"/>
      <c r="D4" s="114"/>
      <c r="E4" s="114"/>
      <c r="F4" s="115"/>
    </row>
    <row r="5" spans="1:6" ht="13" customHeight="1" x14ac:dyDescent="0.35">
      <c r="A5" s="116" t="s">
        <v>2</v>
      </c>
      <c r="B5" s="117"/>
      <c r="C5" s="117"/>
      <c r="D5" s="117"/>
      <c r="E5" s="117"/>
      <c r="F5" s="118"/>
    </row>
    <row r="6" spans="1:6" ht="41.5" customHeight="1" x14ac:dyDescent="0.3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3" customHeight="1" x14ac:dyDescent="0.35">
      <c r="A7" s="43" t="s">
        <v>7</v>
      </c>
      <c r="B7" s="44"/>
      <c r="C7" s="44"/>
      <c r="D7" s="43" t="s">
        <v>8</v>
      </c>
      <c r="E7" s="44"/>
      <c r="F7" s="44"/>
    </row>
    <row r="8" spans="1:6" x14ac:dyDescent="0.35">
      <c r="A8" s="2" t="s">
        <v>9</v>
      </c>
      <c r="B8" s="45"/>
      <c r="C8" s="45"/>
      <c r="D8" s="2" t="s">
        <v>10</v>
      </c>
      <c r="E8" s="45"/>
      <c r="F8" s="45"/>
    </row>
    <row r="9" spans="1:6" x14ac:dyDescent="0.35">
      <c r="A9" s="46" t="s">
        <v>11</v>
      </c>
      <c r="B9" s="47">
        <f>SUM(B10:B16)</f>
        <v>143876501.82999998</v>
      </c>
      <c r="C9" s="47">
        <f>SUM(C10:C16)</f>
        <v>101510155.36</v>
      </c>
      <c r="D9" s="46" t="s">
        <v>12</v>
      </c>
      <c r="E9" s="47">
        <f>SUM(E10:E18)</f>
        <v>9098882.2600000016</v>
      </c>
      <c r="F9" s="47">
        <f>SUM(F10:F18)</f>
        <v>36442170.190000005</v>
      </c>
    </row>
    <row r="10" spans="1:6" x14ac:dyDescent="0.35">
      <c r="A10" s="48" t="s">
        <v>13</v>
      </c>
      <c r="B10" s="163">
        <v>0</v>
      </c>
      <c r="C10" s="164">
        <v>0</v>
      </c>
      <c r="D10" s="48" t="s">
        <v>14</v>
      </c>
      <c r="E10" s="162">
        <v>0</v>
      </c>
      <c r="F10" s="165">
        <v>5007228.68</v>
      </c>
    </row>
    <row r="11" spans="1:6" x14ac:dyDescent="0.35">
      <c r="A11" s="48" t="s">
        <v>15</v>
      </c>
      <c r="B11" s="162">
        <v>26119922.43</v>
      </c>
      <c r="C11" s="165">
        <v>74540264.439999998</v>
      </c>
      <c r="D11" s="48" t="s">
        <v>16</v>
      </c>
      <c r="E11" s="162">
        <v>-51205.79</v>
      </c>
      <c r="F11" s="165">
        <v>9126869.4800000004</v>
      </c>
    </row>
    <row r="12" spans="1:6" x14ac:dyDescent="0.35">
      <c r="A12" s="48" t="s">
        <v>17</v>
      </c>
      <c r="B12" s="162">
        <v>1211068.79</v>
      </c>
      <c r="C12" s="165">
        <v>5652421.9400000004</v>
      </c>
      <c r="D12" s="48" t="s">
        <v>18</v>
      </c>
      <c r="E12" s="162">
        <v>0</v>
      </c>
      <c r="F12" s="165">
        <v>0</v>
      </c>
    </row>
    <row r="13" spans="1:6" x14ac:dyDescent="0.35">
      <c r="A13" s="48" t="s">
        <v>19</v>
      </c>
      <c r="B13" s="162">
        <v>91013615.409999996</v>
      </c>
      <c r="C13" s="165">
        <v>10999999</v>
      </c>
      <c r="D13" s="48" t="s">
        <v>20</v>
      </c>
      <c r="E13" s="163">
        <v>0</v>
      </c>
      <c r="F13" s="164">
        <v>0</v>
      </c>
    </row>
    <row r="14" spans="1:6" x14ac:dyDescent="0.35">
      <c r="A14" s="48" t="s">
        <v>21</v>
      </c>
      <c r="B14" s="163">
        <v>0</v>
      </c>
      <c r="C14" s="164">
        <v>0</v>
      </c>
      <c r="D14" s="48" t="s">
        <v>22</v>
      </c>
      <c r="E14" s="162">
        <v>0</v>
      </c>
      <c r="F14" s="165">
        <v>0</v>
      </c>
    </row>
    <row r="15" spans="1:6" x14ac:dyDescent="0.35">
      <c r="A15" s="48" t="s">
        <v>23</v>
      </c>
      <c r="B15" s="162">
        <v>25531895.199999999</v>
      </c>
      <c r="C15" s="165">
        <v>10317469.98</v>
      </c>
      <c r="D15" s="48" t="s">
        <v>24</v>
      </c>
      <c r="E15" s="163">
        <v>0</v>
      </c>
      <c r="F15" s="164">
        <v>0</v>
      </c>
    </row>
    <row r="16" spans="1:6" x14ac:dyDescent="0.35">
      <c r="A16" s="48" t="s">
        <v>25</v>
      </c>
      <c r="B16" s="163">
        <v>0</v>
      </c>
      <c r="C16" s="164">
        <v>0</v>
      </c>
      <c r="D16" s="48" t="s">
        <v>26</v>
      </c>
      <c r="E16" s="162">
        <v>9097755</v>
      </c>
      <c r="F16" s="165">
        <v>22267071.190000001</v>
      </c>
    </row>
    <row r="17" spans="1:6" x14ac:dyDescent="0.35">
      <c r="A17" s="46" t="s">
        <v>27</v>
      </c>
      <c r="B17" s="47">
        <f>SUM(B18:B24)</f>
        <v>24975126.75</v>
      </c>
      <c r="C17" s="47">
        <f>SUM(C18:C24)</f>
        <v>1612730.36</v>
      </c>
      <c r="D17" s="48" t="s">
        <v>28</v>
      </c>
      <c r="E17" s="163">
        <v>0</v>
      </c>
      <c r="F17" s="164">
        <v>0</v>
      </c>
    </row>
    <row r="18" spans="1:6" x14ac:dyDescent="0.35">
      <c r="A18" s="48" t="s">
        <v>29</v>
      </c>
      <c r="B18" s="163">
        <v>0</v>
      </c>
      <c r="C18" s="164">
        <v>0</v>
      </c>
      <c r="D18" s="48" t="s">
        <v>30</v>
      </c>
      <c r="E18" s="162">
        <v>52333.05</v>
      </c>
      <c r="F18" s="165">
        <v>41000.839999999997</v>
      </c>
    </row>
    <row r="19" spans="1:6" x14ac:dyDescent="0.35">
      <c r="A19" s="48" t="s">
        <v>31</v>
      </c>
      <c r="B19" s="162">
        <v>11700.66</v>
      </c>
      <c r="C19" s="165">
        <v>11723.86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35">
      <c r="A20" s="48" t="s">
        <v>33</v>
      </c>
      <c r="B20" s="162">
        <v>24660419.059999999</v>
      </c>
      <c r="C20" s="165">
        <v>1595724.56</v>
      </c>
      <c r="D20" s="48" t="s">
        <v>34</v>
      </c>
      <c r="E20" s="165">
        <v>0</v>
      </c>
      <c r="F20" s="165">
        <v>0</v>
      </c>
    </row>
    <row r="21" spans="1:6" x14ac:dyDescent="0.35">
      <c r="A21" s="48" t="s">
        <v>35</v>
      </c>
      <c r="B21" s="162">
        <v>0</v>
      </c>
      <c r="C21" s="165">
        <v>0</v>
      </c>
      <c r="D21" s="48" t="s">
        <v>36</v>
      </c>
      <c r="E21" s="165">
        <v>0</v>
      </c>
      <c r="F21" s="165">
        <v>0</v>
      </c>
    </row>
    <row r="22" spans="1:6" x14ac:dyDescent="0.35">
      <c r="A22" s="48" t="s">
        <v>37</v>
      </c>
      <c r="B22" s="162">
        <v>303007.03000000003</v>
      </c>
      <c r="C22" s="165">
        <v>5281.94</v>
      </c>
      <c r="D22" s="48" t="s">
        <v>38</v>
      </c>
      <c r="E22" s="165">
        <v>0</v>
      </c>
      <c r="F22" s="165">
        <v>0</v>
      </c>
    </row>
    <row r="23" spans="1:6" x14ac:dyDescent="0.35">
      <c r="A23" s="48" t="s">
        <v>39</v>
      </c>
      <c r="B23" s="163">
        <v>0</v>
      </c>
      <c r="C23" s="164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35">
      <c r="A24" s="48" t="s">
        <v>41</v>
      </c>
      <c r="B24" s="162">
        <v>0</v>
      </c>
      <c r="C24" s="165">
        <v>0</v>
      </c>
      <c r="D24" s="48" t="s">
        <v>42</v>
      </c>
      <c r="E24" s="165">
        <v>0</v>
      </c>
      <c r="F24" s="165">
        <v>0</v>
      </c>
    </row>
    <row r="25" spans="1:6" x14ac:dyDescent="0.35">
      <c r="A25" s="46" t="s">
        <v>43</v>
      </c>
      <c r="B25" s="47">
        <f>SUM(B26:B30)</f>
        <v>5853982.6900000004</v>
      </c>
      <c r="C25" s="47">
        <f>SUM(C26:C30)</f>
        <v>1027848.82</v>
      </c>
      <c r="D25" s="48" t="s">
        <v>44</v>
      </c>
      <c r="E25" s="165">
        <v>0</v>
      </c>
      <c r="F25" s="165">
        <v>0</v>
      </c>
    </row>
    <row r="26" spans="1:6" x14ac:dyDescent="0.35">
      <c r="A26" s="48" t="s">
        <v>45</v>
      </c>
      <c r="B26" s="162">
        <v>5853982.6900000004</v>
      </c>
      <c r="C26" s="165">
        <v>1027848.82</v>
      </c>
      <c r="D26" s="46" t="s">
        <v>46</v>
      </c>
      <c r="E26" s="47">
        <v>0</v>
      </c>
      <c r="F26" s="47">
        <v>0</v>
      </c>
    </row>
    <row r="27" spans="1:6" x14ac:dyDescent="0.35">
      <c r="A27" s="48" t="s">
        <v>47</v>
      </c>
      <c r="B27" s="163">
        <v>0</v>
      </c>
      <c r="C27" s="164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35">
      <c r="A28" s="48" t="s">
        <v>49</v>
      </c>
      <c r="B28" s="163">
        <v>0</v>
      </c>
      <c r="C28" s="164">
        <v>0</v>
      </c>
      <c r="D28" s="48" t="s">
        <v>50</v>
      </c>
      <c r="E28" s="47">
        <v>0</v>
      </c>
      <c r="F28" s="47">
        <v>0</v>
      </c>
    </row>
    <row r="29" spans="1:6" x14ac:dyDescent="0.35">
      <c r="A29" s="48" t="s">
        <v>51</v>
      </c>
      <c r="B29" s="162">
        <v>0</v>
      </c>
      <c r="C29" s="165">
        <v>0</v>
      </c>
      <c r="D29" s="48" t="s">
        <v>52</v>
      </c>
      <c r="E29" s="47">
        <v>0</v>
      </c>
      <c r="F29" s="47">
        <v>0</v>
      </c>
    </row>
    <row r="30" spans="1:6" x14ac:dyDescent="0.35">
      <c r="A30" s="48" t="s">
        <v>53</v>
      </c>
      <c r="B30" s="163">
        <v>0</v>
      </c>
      <c r="C30" s="164">
        <v>0</v>
      </c>
      <c r="D30" s="48" t="s">
        <v>54</v>
      </c>
      <c r="E30" s="47">
        <v>0</v>
      </c>
      <c r="F30" s="47">
        <v>0</v>
      </c>
    </row>
    <row r="31" spans="1:6" x14ac:dyDescent="0.3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3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5" customHeight="1" x14ac:dyDescent="0.3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5" customHeight="1" x14ac:dyDescent="0.3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5" customHeight="1" x14ac:dyDescent="0.3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5" customHeight="1" x14ac:dyDescent="0.3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5" customHeight="1" x14ac:dyDescent="0.35">
      <c r="A37" s="46" t="s">
        <v>67</v>
      </c>
      <c r="B37" s="162">
        <v>1848631.86</v>
      </c>
      <c r="C37" s="165">
        <v>2119431.0499999998</v>
      </c>
      <c r="D37" s="48" t="s">
        <v>68</v>
      </c>
      <c r="E37" s="47">
        <v>0</v>
      </c>
      <c r="F37" s="47">
        <v>0</v>
      </c>
    </row>
    <row r="38" spans="1:6" x14ac:dyDescent="0.35">
      <c r="A38" s="46" t="s">
        <v>69</v>
      </c>
      <c r="B38" s="47">
        <f>SUM(B39:B40)</f>
        <v>-297907.5</v>
      </c>
      <c r="C38" s="47">
        <f>SUM(C39:C40)</f>
        <v>-297907.5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35">
      <c r="A39" s="48" t="s">
        <v>71</v>
      </c>
      <c r="B39" s="165">
        <v>-297907.5</v>
      </c>
      <c r="C39" s="165">
        <v>-297907.5</v>
      </c>
      <c r="D39" s="48" t="s">
        <v>72</v>
      </c>
      <c r="E39" s="47">
        <v>0</v>
      </c>
      <c r="F39" s="47">
        <v>0</v>
      </c>
    </row>
    <row r="40" spans="1:6" x14ac:dyDescent="0.35">
      <c r="A40" s="48" t="s">
        <v>73</v>
      </c>
      <c r="B40" s="165">
        <v>0</v>
      </c>
      <c r="C40" s="165">
        <v>0</v>
      </c>
      <c r="D40" s="48" t="s">
        <v>74</v>
      </c>
      <c r="E40" s="47">
        <v>0</v>
      </c>
      <c r="F40" s="47">
        <v>0</v>
      </c>
    </row>
    <row r="41" spans="1:6" x14ac:dyDescent="0.35">
      <c r="A41" s="46" t="s">
        <v>75</v>
      </c>
      <c r="B41" s="47">
        <f>SUM(B42:B45)</f>
        <v>736326</v>
      </c>
      <c r="C41" s="47">
        <f>SUM(C42:C45)</f>
        <v>736326</v>
      </c>
      <c r="D41" s="48" t="s">
        <v>76</v>
      </c>
      <c r="E41" s="47">
        <v>0</v>
      </c>
      <c r="F41" s="47">
        <v>0</v>
      </c>
    </row>
    <row r="42" spans="1:6" x14ac:dyDescent="0.35">
      <c r="A42" s="48" t="s">
        <v>77</v>
      </c>
      <c r="B42" s="162">
        <v>736326</v>
      </c>
      <c r="C42" s="165">
        <v>736326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35">
      <c r="A43" s="48" t="s">
        <v>79</v>
      </c>
      <c r="B43" s="163">
        <v>0</v>
      </c>
      <c r="C43" s="164">
        <v>0</v>
      </c>
      <c r="D43" s="48" t="s">
        <v>80</v>
      </c>
      <c r="E43" s="47">
        <v>0</v>
      </c>
      <c r="F43" s="47">
        <v>0</v>
      </c>
    </row>
    <row r="44" spans="1:6" x14ac:dyDescent="0.35">
      <c r="A44" s="48" t="s">
        <v>81</v>
      </c>
      <c r="B44" s="163">
        <v>0</v>
      </c>
      <c r="C44" s="164">
        <v>0</v>
      </c>
      <c r="D44" s="48" t="s">
        <v>82</v>
      </c>
      <c r="E44" s="47">
        <v>0</v>
      </c>
      <c r="F44" s="47">
        <v>0</v>
      </c>
    </row>
    <row r="45" spans="1:6" x14ac:dyDescent="0.35">
      <c r="A45" s="48" t="s">
        <v>83</v>
      </c>
      <c r="B45" s="163">
        <v>0</v>
      </c>
      <c r="C45" s="164">
        <v>0</v>
      </c>
      <c r="D45" s="48" t="s">
        <v>84</v>
      </c>
      <c r="E45" s="47">
        <v>0</v>
      </c>
      <c r="F45" s="47">
        <v>0</v>
      </c>
    </row>
    <row r="46" spans="1:6" x14ac:dyDescent="0.35">
      <c r="A46" s="45"/>
      <c r="B46" s="49"/>
      <c r="C46" s="49"/>
      <c r="D46" s="45"/>
      <c r="E46" s="49"/>
      <c r="F46" s="49"/>
    </row>
    <row r="47" spans="1:6" x14ac:dyDescent="0.35">
      <c r="A47" s="3" t="s">
        <v>85</v>
      </c>
      <c r="B47" s="4">
        <f>B9+B17+B25+B31+B37+B38+B41</f>
        <v>176992661.63</v>
      </c>
      <c r="C47" s="4">
        <f>C9+C17+C25+C31+C37+C38+C41</f>
        <v>106708584.08999999</v>
      </c>
      <c r="D47" s="2" t="s">
        <v>86</v>
      </c>
      <c r="E47" s="4">
        <f>E9+E19+E23+E26+E27+E31+E38+E42</f>
        <v>9098882.2600000016</v>
      </c>
      <c r="F47" s="4">
        <f>F9+F19+F23+F26+F27+F31+F38+F42</f>
        <v>36442170.190000005</v>
      </c>
    </row>
    <row r="48" spans="1:6" x14ac:dyDescent="0.35">
      <c r="A48" s="45"/>
      <c r="B48" s="49"/>
      <c r="C48" s="49"/>
      <c r="D48" s="45"/>
      <c r="E48" s="49"/>
      <c r="F48" s="49"/>
    </row>
    <row r="49" spans="1:6" x14ac:dyDescent="0.3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35">
      <c r="A50" s="46" t="s">
        <v>89</v>
      </c>
      <c r="B50" s="162">
        <v>0</v>
      </c>
      <c r="C50" s="165">
        <v>0</v>
      </c>
      <c r="D50" s="46" t="s">
        <v>90</v>
      </c>
      <c r="E50" s="162">
        <v>0</v>
      </c>
      <c r="F50" s="165">
        <v>0</v>
      </c>
    </row>
    <row r="51" spans="1:6" x14ac:dyDescent="0.35">
      <c r="A51" s="46" t="s">
        <v>91</v>
      </c>
      <c r="B51" s="162">
        <v>0</v>
      </c>
      <c r="C51" s="165">
        <v>0</v>
      </c>
      <c r="D51" s="46" t="s">
        <v>92</v>
      </c>
      <c r="E51" s="162">
        <v>0</v>
      </c>
      <c r="F51" s="165">
        <v>0</v>
      </c>
    </row>
    <row r="52" spans="1:6" x14ac:dyDescent="0.35">
      <c r="A52" s="46" t="s">
        <v>93</v>
      </c>
      <c r="B52" s="162">
        <v>836819694.88999999</v>
      </c>
      <c r="C52" s="165">
        <v>836103031.55999994</v>
      </c>
      <c r="D52" s="46" t="s">
        <v>94</v>
      </c>
      <c r="E52" s="162">
        <v>0</v>
      </c>
      <c r="F52" s="165">
        <v>0</v>
      </c>
    </row>
    <row r="53" spans="1:6" x14ac:dyDescent="0.35">
      <c r="A53" s="46" t="s">
        <v>95</v>
      </c>
      <c r="B53" s="162">
        <v>154694507.65000001</v>
      </c>
      <c r="C53" s="165">
        <v>157649420.05000001</v>
      </c>
      <c r="D53" s="46" t="s">
        <v>96</v>
      </c>
      <c r="E53" s="162">
        <v>0</v>
      </c>
      <c r="F53" s="165">
        <v>0</v>
      </c>
    </row>
    <row r="54" spans="1:6" x14ac:dyDescent="0.35">
      <c r="A54" s="46" t="s">
        <v>97</v>
      </c>
      <c r="B54" s="162">
        <v>17631912.52</v>
      </c>
      <c r="C54" s="165">
        <v>17631912.52</v>
      </c>
      <c r="D54" s="46" t="s">
        <v>98</v>
      </c>
      <c r="E54" s="162">
        <v>12777157.699999999</v>
      </c>
      <c r="F54" s="165">
        <v>4322603.96</v>
      </c>
    </row>
    <row r="55" spans="1:6" x14ac:dyDescent="0.35">
      <c r="A55" s="46" t="s">
        <v>99</v>
      </c>
      <c r="B55" s="162">
        <v>-429836537.85000002</v>
      </c>
      <c r="C55" s="165">
        <v>-405836164.75999999</v>
      </c>
      <c r="D55" s="50" t="s">
        <v>100</v>
      </c>
      <c r="E55" s="162">
        <v>12697514.630000001</v>
      </c>
      <c r="F55" s="165">
        <v>10243032.66</v>
      </c>
    </row>
    <row r="56" spans="1:6" x14ac:dyDescent="0.35">
      <c r="A56" s="46" t="s">
        <v>101</v>
      </c>
      <c r="B56" s="162">
        <v>12000</v>
      </c>
      <c r="C56" s="165">
        <v>12000</v>
      </c>
      <c r="D56" s="45"/>
      <c r="E56" s="49"/>
      <c r="F56" s="49"/>
    </row>
    <row r="57" spans="1:6" x14ac:dyDescent="0.35">
      <c r="A57" s="46" t="s">
        <v>102</v>
      </c>
      <c r="B57" s="162">
        <v>0</v>
      </c>
      <c r="C57" s="165">
        <v>0</v>
      </c>
      <c r="D57" s="2" t="s">
        <v>103</v>
      </c>
      <c r="E57" s="4">
        <f>SUM(E50:E55)</f>
        <v>25474672.329999998</v>
      </c>
      <c r="F57" s="4">
        <f>SUM(F50:F55)</f>
        <v>14565636.620000001</v>
      </c>
    </row>
    <row r="58" spans="1:6" x14ac:dyDescent="0.35">
      <c r="A58" s="46" t="s">
        <v>104</v>
      </c>
      <c r="B58" s="162">
        <v>0</v>
      </c>
      <c r="C58" s="165">
        <v>0</v>
      </c>
      <c r="D58" s="45"/>
      <c r="E58" s="49"/>
      <c r="F58" s="49"/>
    </row>
    <row r="59" spans="1:6" x14ac:dyDescent="0.35">
      <c r="A59" s="45"/>
      <c r="B59" s="49"/>
      <c r="C59" s="49"/>
      <c r="D59" s="2" t="s">
        <v>105</v>
      </c>
      <c r="E59" s="4">
        <f>E47+E57</f>
        <v>34573554.590000004</v>
      </c>
      <c r="F59" s="4">
        <f>F47+F57</f>
        <v>51007806.810000002</v>
      </c>
    </row>
    <row r="60" spans="1:6" x14ac:dyDescent="0.35">
      <c r="A60" s="3" t="s">
        <v>106</v>
      </c>
      <c r="B60" s="4">
        <f>SUM(B50:B58)</f>
        <v>579321577.20999992</v>
      </c>
      <c r="C60" s="4">
        <f>SUM(C50:C58)</f>
        <v>605560199.36999989</v>
      </c>
      <c r="D60" s="45"/>
      <c r="E60" s="49"/>
      <c r="F60" s="49"/>
    </row>
    <row r="61" spans="1:6" x14ac:dyDescent="0.35">
      <c r="A61" s="45"/>
      <c r="B61" s="49"/>
      <c r="C61" s="49"/>
      <c r="D61" s="51" t="s">
        <v>107</v>
      </c>
      <c r="E61" s="49"/>
      <c r="F61" s="49"/>
    </row>
    <row r="62" spans="1:6" x14ac:dyDescent="0.35">
      <c r="A62" s="3" t="s">
        <v>108</v>
      </c>
      <c r="B62" s="4">
        <f>SUM(B47+B60)</f>
        <v>756314238.83999991</v>
      </c>
      <c r="C62" s="4">
        <f>SUM(C47+C60)</f>
        <v>712268783.45999992</v>
      </c>
      <c r="D62" s="45"/>
      <c r="E62" s="49"/>
      <c r="F62" s="49"/>
    </row>
    <row r="63" spans="1:6" x14ac:dyDescent="0.35">
      <c r="A63" s="45"/>
      <c r="B63" s="45"/>
      <c r="C63" s="45"/>
      <c r="D63" s="52" t="s">
        <v>109</v>
      </c>
      <c r="E63" s="47">
        <f>SUM(E64:E66)</f>
        <v>690250996.39999998</v>
      </c>
      <c r="F63" s="47">
        <f>SUM(F64:F66)</f>
        <v>690250996.39999998</v>
      </c>
    </row>
    <row r="64" spans="1:6" x14ac:dyDescent="0.35">
      <c r="A64" s="45"/>
      <c r="B64" s="45"/>
      <c r="C64" s="45"/>
      <c r="D64" s="46" t="s">
        <v>110</v>
      </c>
      <c r="E64" s="165">
        <v>0</v>
      </c>
      <c r="F64" s="165">
        <v>0</v>
      </c>
    </row>
    <row r="65" spans="1:6" x14ac:dyDescent="0.35">
      <c r="A65" s="45"/>
      <c r="B65" s="45"/>
      <c r="C65" s="45"/>
      <c r="D65" s="50" t="s">
        <v>111</v>
      </c>
      <c r="E65" s="165">
        <v>690250996.39999998</v>
      </c>
      <c r="F65" s="165">
        <v>690250996.39999998</v>
      </c>
    </row>
    <row r="66" spans="1:6" x14ac:dyDescent="0.35">
      <c r="A66" s="45"/>
      <c r="B66" s="45"/>
      <c r="C66" s="45"/>
      <c r="D66" s="46" t="s">
        <v>112</v>
      </c>
      <c r="E66" s="165">
        <v>0</v>
      </c>
      <c r="F66" s="165">
        <v>0</v>
      </c>
    </row>
    <row r="67" spans="1:6" x14ac:dyDescent="0.35">
      <c r="A67" s="45"/>
      <c r="B67" s="45"/>
      <c r="C67" s="45"/>
      <c r="D67" s="45"/>
      <c r="E67" s="49"/>
      <c r="F67" s="49"/>
    </row>
    <row r="68" spans="1:6" x14ac:dyDescent="0.35">
      <c r="A68" s="45"/>
      <c r="B68" s="45"/>
      <c r="C68" s="45"/>
      <c r="D68" s="52" t="s">
        <v>113</v>
      </c>
      <c r="E68" s="47">
        <f>SUM(E69:E73)</f>
        <v>31489687.850000001</v>
      </c>
      <c r="F68" s="47">
        <f>SUM(F69:F73)</f>
        <v>-28990019.750000004</v>
      </c>
    </row>
    <row r="69" spans="1:6" x14ac:dyDescent="0.35">
      <c r="A69" s="53"/>
      <c r="B69" s="45"/>
      <c r="C69" s="45"/>
      <c r="D69" s="46" t="s">
        <v>114</v>
      </c>
      <c r="E69" s="162">
        <v>61426311.710000001</v>
      </c>
      <c r="F69" s="165">
        <v>-44210159.850000001</v>
      </c>
    </row>
    <row r="70" spans="1:6" x14ac:dyDescent="0.35">
      <c r="A70" s="53"/>
      <c r="B70" s="45"/>
      <c r="C70" s="45"/>
      <c r="D70" s="46" t="s">
        <v>115</v>
      </c>
      <c r="E70" s="162">
        <v>-28249044.649999999</v>
      </c>
      <c r="F70" s="165">
        <v>16907719.309999999</v>
      </c>
    </row>
    <row r="71" spans="1:6" x14ac:dyDescent="0.35">
      <c r="A71" s="53"/>
      <c r="B71" s="45"/>
      <c r="C71" s="45"/>
      <c r="D71" s="46" t="s">
        <v>116</v>
      </c>
      <c r="E71" s="162">
        <v>12783.36</v>
      </c>
      <c r="F71" s="165">
        <v>12783.36</v>
      </c>
    </row>
    <row r="72" spans="1:6" x14ac:dyDescent="0.35">
      <c r="A72" s="53"/>
      <c r="B72" s="45"/>
      <c r="C72" s="45"/>
      <c r="D72" s="46" t="s">
        <v>117</v>
      </c>
      <c r="E72" s="162">
        <v>0</v>
      </c>
      <c r="F72" s="165">
        <v>0</v>
      </c>
    </row>
    <row r="73" spans="1:6" x14ac:dyDescent="0.35">
      <c r="A73" s="53"/>
      <c r="B73" s="45"/>
      <c r="C73" s="45"/>
      <c r="D73" s="46" t="s">
        <v>118</v>
      </c>
      <c r="E73" s="162">
        <v>-1700362.57</v>
      </c>
      <c r="F73" s="165">
        <v>-1700362.57</v>
      </c>
    </row>
    <row r="74" spans="1:6" x14ac:dyDescent="0.35">
      <c r="A74" s="53"/>
      <c r="B74" s="45"/>
      <c r="C74" s="45"/>
      <c r="D74" s="45"/>
      <c r="E74" s="49"/>
      <c r="F74" s="49"/>
    </row>
    <row r="75" spans="1:6" x14ac:dyDescent="0.3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3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3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35">
      <c r="A78" s="53"/>
      <c r="B78" s="45"/>
      <c r="C78" s="45"/>
      <c r="D78" s="45"/>
      <c r="E78" s="49"/>
      <c r="F78" s="49"/>
    </row>
    <row r="79" spans="1:6" x14ac:dyDescent="0.35">
      <c r="A79" s="53"/>
      <c r="B79" s="45"/>
      <c r="C79" s="45"/>
      <c r="D79" s="2" t="s">
        <v>122</v>
      </c>
      <c r="E79" s="4">
        <f>E63+E68+E75</f>
        <v>721740684.25</v>
      </c>
      <c r="F79" s="4">
        <f>F63+F68+F75</f>
        <v>661260976.64999998</v>
      </c>
    </row>
    <row r="80" spans="1:6" x14ac:dyDescent="0.35">
      <c r="A80" s="53"/>
      <c r="B80" s="45"/>
      <c r="C80" s="45"/>
      <c r="D80" s="45"/>
      <c r="E80" s="49"/>
      <c r="F80" s="49"/>
    </row>
    <row r="81" spans="1:6" x14ac:dyDescent="0.35">
      <c r="A81" s="53"/>
      <c r="B81" s="45"/>
      <c r="C81" s="45"/>
      <c r="D81" s="2" t="s">
        <v>123</v>
      </c>
      <c r="E81" s="4">
        <f>E59+E79</f>
        <v>756314238.84000003</v>
      </c>
      <c r="F81" s="4">
        <f>F59+F79</f>
        <v>712268783.46000004</v>
      </c>
    </row>
    <row r="82" spans="1:6" x14ac:dyDescent="0.35">
      <c r="A82" s="54"/>
      <c r="B82" s="55"/>
      <c r="C82" s="55"/>
      <c r="D82" s="55"/>
      <c r="E82" s="56"/>
      <c r="F82" s="56"/>
    </row>
    <row r="83" spans="1:6" x14ac:dyDescent="0.35"/>
    <row r="84" spans="1:6" x14ac:dyDescent="0.35"/>
    <row r="85" spans="1:6" x14ac:dyDescent="0.35"/>
    <row r="86" spans="1:6" x14ac:dyDescent="0.35"/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1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3.45312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453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454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598</v>
      </c>
      <c r="D6" s="33" t="s">
        <v>599</v>
      </c>
      <c r="E6" s="33" t="s">
        <v>600</v>
      </c>
      <c r="F6" s="33" t="s">
        <v>601</v>
      </c>
      <c r="G6" s="33" t="s">
        <v>602</v>
      </c>
    </row>
    <row r="7" spans="1:7" ht="15.75" customHeight="1" x14ac:dyDescent="0.35">
      <c r="A7" s="26" t="s">
        <v>457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35">
      <c r="A8" s="58" t="s">
        <v>458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5">
      <c r="A12" s="58" t="s">
        <v>462</v>
      </c>
      <c r="B12" s="75">
        <v>0</v>
      </c>
      <c r="C12" s="166">
        <v>0</v>
      </c>
      <c r="D12" s="166">
        <f>+C12+(C12*0.03)</f>
        <v>0</v>
      </c>
      <c r="E12" s="166">
        <f>+D12+(D12*0.03)</f>
        <v>0</v>
      </c>
      <c r="F12" s="166">
        <f>+E12+(E12*0.03)</f>
        <v>0</v>
      </c>
      <c r="G12" s="166">
        <f>+F12+(F12*0.03)</f>
        <v>0</v>
      </c>
    </row>
    <row r="13" spans="1:7" x14ac:dyDescent="0.35">
      <c r="A13" s="58" t="s">
        <v>463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9" t="s">
        <v>464</v>
      </c>
      <c r="B14" s="75">
        <f>2357000+10036912</f>
        <v>12393912</v>
      </c>
      <c r="C14" s="166">
        <f>+B14+(B14*0.03)</f>
        <v>12765729.359999999</v>
      </c>
      <c r="D14" s="166">
        <f>+C14+(C14*0.03)</f>
        <v>13148701.240799999</v>
      </c>
      <c r="E14" s="166">
        <f>+D14+(D14*0.03)</f>
        <v>13543162.278023999</v>
      </c>
      <c r="F14" s="166">
        <f>+E14+(E14*0.03)</f>
        <v>13949457.146364719</v>
      </c>
      <c r="G14" s="166">
        <f>+F14+(F14*0.03)</f>
        <v>14367940.86075566</v>
      </c>
    </row>
    <row r="15" spans="1:7" x14ac:dyDescent="0.35">
      <c r="A15" s="58" t="s">
        <v>465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5">
      <c r="A17" s="58" t="s">
        <v>467</v>
      </c>
      <c r="B17" s="75">
        <v>796552351.38999999</v>
      </c>
      <c r="C17" s="166">
        <f>+B17+(B17*0.03)</f>
        <v>820448921.93169999</v>
      </c>
      <c r="D17" s="166">
        <f>+C17+(C17*0.03)</f>
        <v>845062389.58965099</v>
      </c>
      <c r="E17" s="166">
        <f>+D17+(D17*0.03)</f>
        <v>870414261.27734053</v>
      </c>
      <c r="F17" s="166">
        <f>+E17+(E17*0.03)</f>
        <v>896526689.11566079</v>
      </c>
      <c r="G17" s="166">
        <f>+F17+(F17*0.03)</f>
        <v>923422489.78913057</v>
      </c>
    </row>
    <row r="18" spans="1:7" x14ac:dyDescent="0.35">
      <c r="A18" s="58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92" t="s">
        <v>469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5">
      <c r="A20" s="58" t="s">
        <v>470</v>
      </c>
      <c r="B20" s="75"/>
      <c r="C20" s="75"/>
      <c r="D20" s="75"/>
      <c r="E20" s="75"/>
      <c r="F20" s="75"/>
      <c r="G20" s="75"/>
    </row>
    <row r="21" spans="1:7" x14ac:dyDescent="0.35">
      <c r="A21" s="3" t="s">
        <v>471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8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9" x14ac:dyDescent="0.3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77" t="s">
        <v>470</v>
      </c>
      <c r="B27" s="76"/>
      <c r="C27" s="76"/>
      <c r="D27" s="76"/>
      <c r="E27" s="76"/>
      <c r="F27" s="76"/>
      <c r="G27" s="76"/>
    </row>
    <row r="28" spans="1:7" x14ac:dyDescent="0.35">
      <c r="A28" s="3" t="s">
        <v>477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5">
      <c r="A29" s="58" t="s">
        <v>478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5">
      <c r="A30" s="45" t="s">
        <v>470</v>
      </c>
      <c r="B30" s="78"/>
      <c r="C30" s="78"/>
      <c r="D30" s="78"/>
      <c r="E30" s="78"/>
      <c r="F30" s="78"/>
      <c r="G30" s="78"/>
    </row>
    <row r="31" spans="1:7" ht="14.5" customHeight="1" x14ac:dyDescent="0.35">
      <c r="A31" s="3" t="s">
        <v>479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5" customHeight="1" x14ac:dyDescent="0.35">
      <c r="A32" s="45"/>
      <c r="B32" s="141"/>
      <c r="C32" s="141"/>
      <c r="D32" s="141"/>
      <c r="E32" s="141"/>
      <c r="F32" s="141"/>
      <c r="G32" s="141"/>
    </row>
    <row r="33" spans="1:7" x14ac:dyDescent="0.35">
      <c r="A33" s="144" t="s">
        <v>297</v>
      </c>
      <c r="B33" s="53"/>
      <c r="C33" s="53"/>
      <c r="D33" s="53"/>
      <c r="E33" s="53"/>
      <c r="F33" s="53"/>
      <c r="G33" s="53"/>
    </row>
    <row r="34" spans="1:7" ht="29" x14ac:dyDescent="0.35">
      <c r="A34" s="142" t="s">
        <v>480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9" x14ac:dyDescent="0.3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5">
      <c r="A36" s="144" t="s">
        <v>481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5">
      <c r="A37" s="54"/>
      <c r="B37" s="54"/>
      <c r="C37" s="54"/>
      <c r="D37" s="54"/>
      <c r="E37" s="54"/>
      <c r="F37" s="54"/>
      <c r="G37" s="54"/>
    </row>
    <row r="41" spans="1:7" x14ac:dyDescent="0.35">
      <c r="B41" s="168"/>
      <c r="C41" s="168"/>
      <c r="D41" s="168"/>
      <c r="E41" s="168"/>
      <c r="F41" s="168"/>
      <c r="G41" s="16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58EC378-9854-4AC4-A592-140978CC14F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4.5429687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482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483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656</v>
      </c>
      <c r="D6" s="33" t="s">
        <v>599</v>
      </c>
      <c r="E6" s="33" t="s">
        <v>600</v>
      </c>
      <c r="F6" s="33" t="s">
        <v>601</v>
      </c>
      <c r="G6" s="33" t="s">
        <v>657</v>
      </c>
    </row>
    <row r="7" spans="1:7" ht="15.75" customHeight="1" x14ac:dyDescent="0.35">
      <c r="A7" s="26" t="s">
        <v>484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35">
      <c r="A8" s="58" t="s">
        <v>485</v>
      </c>
      <c r="B8" s="75">
        <v>530930805</v>
      </c>
      <c r="C8" s="75">
        <v>546858729.14999998</v>
      </c>
      <c r="D8" s="75">
        <v>563264491.02450001</v>
      </c>
      <c r="E8" s="75">
        <v>580162425.75523508</v>
      </c>
      <c r="F8" s="75">
        <v>597567298.52789211</v>
      </c>
      <c r="G8" s="75">
        <v>615494317.48372889</v>
      </c>
    </row>
    <row r="9" spans="1:7" ht="15.75" customHeight="1" x14ac:dyDescent="0.35">
      <c r="A9" s="58" t="s">
        <v>486</v>
      </c>
      <c r="B9" s="75">
        <v>23286617</v>
      </c>
      <c r="C9" s="75">
        <v>23985215.510000002</v>
      </c>
      <c r="D9" s="75">
        <v>24704771.975300003</v>
      </c>
      <c r="E9" s="75">
        <v>25445915.134559002</v>
      </c>
      <c r="F9" s="75">
        <v>26209292.588595774</v>
      </c>
      <c r="G9" s="75">
        <v>26995571.366253648</v>
      </c>
    </row>
    <row r="10" spans="1:7" x14ac:dyDescent="0.35">
      <c r="A10" s="58" t="s">
        <v>487</v>
      </c>
      <c r="B10" s="75">
        <v>159431399</v>
      </c>
      <c r="C10" s="75">
        <v>164214340.97</v>
      </c>
      <c r="D10" s="75">
        <v>169140771.19910002</v>
      </c>
      <c r="E10" s="75">
        <v>174214994.33507302</v>
      </c>
      <c r="F10" s="75">
        <v>179441444.16512522</v>
      </c>
      <c r="G10" s="75">
        <v>184824687.49007899</v>
      </c>
    </row>
    <row r="11" spans="1:7" x14ac:dyDescent="0.35">
      <c r="A11" s="58" t="s">
        <v>488</v>
      </c>
      <c r="B11" s="75">
        <v>38743287</v>
      </c>
      <c r="C11" s="75">
        <v>39905585.609999999</v>
      </c>
      <c r="D11" s="75">
        <v>41102753.178300001</v>
      </c>
      <c r="E11" s="75">
        <v>42335835.773649</v>
      </c>
      <c r="F11" s="75">
        <v>43605910.846858472</v>
      </c>
      <c r="G11" s="75">
        <v>44914088.172264226</v>
      </c>
    </row>
    <row r="12" spans="1:7" x14ac:dyDescent="0.35">
      <c r="A12" s="58" t="s">
        <v>489</v>
      </c>
      <c r="B12" s="75">
        <v>11709058</v>
      </c>
      <c r="C12" s="75">
        <v>12060329.74</v>
      </c>
      <c r="D12" s="75">
        <v>12422139.632200001</v>
      </c>
      <c r="E12" s="75">
        <v>12794803.821166001</v>
      </c>
      <c r="F12" s="75">
        <v>13178647.935800981</v>
      </c>
      <c r="G12" s="75">
        <v>13574007.373875011</v>
      </c>
    </row>
    <row r="13" spans="1:7" x14ac:dyDescent="0.35">
      <c r="A13" s="58" t="s">
        <v>490</v>
      </c>
      <c r="B13" s="75">
        <v>32451185.390000001</v>
      </c>
      <c r="C13" s="75">
        <v>33424720.951700002</v>
      </c>
      <c r="D13" s="75">
        <v>34427462.580251001</v>
      </c>
      <c r="E13" s="75">
        <v>35460286.457658529</v>
      </c>
      <c r="F13" s="75">
        <v>36524095.051388286</v>
      </c>
      <c r="G13" s="75">
        <v>37619817.902929939</v>
      </c>
    </row>
    <row r="14" spans="1:7" x14ac:dyDescent="0.35">
      <c r="A14" s="59" t="s">
        <v>491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14367940.860755662</v>
      </c>
    </row>
    <row r="15" spans="1:7" x14ac:dyDescent="0.3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493</v>
      </c>
      <c r="B16" s="75">
        <v>0</v>
      </c>
      <c r="C16" s="75">
        <f t="shared" ref="C16:G16" si="1">+B16*1.03</f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35">
      <c r="A17" s="58"/>
      <c r="B17" s="75"/>
      <c r="C17" s="75"/>
      <c r="D17" s="75"/>
      <c r="E17" s="75"/>
      <c r="F17" s="75"/>
      <c r="G17" s="75"/>
    </row>
    <row r="18" spans="1:7" x14ac:dyDescent="0.35">
      <c r="A18" s="3" t="s">
        <v>494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35">
      <c r="A19" s="58" t="s">
        <v>485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5">
      <c r="A21" s="58" t="s">
        <v>487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488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489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59" t="s">
        <v>493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5">
      <c r="A28" s="45" t="s">
        <v>470</v>
      </c>
      <c r="B28" s="78"/>
      <c r="C28" s="78"/>
      <c r="D28" s="78"/>
      <c r="E28" s="78"/>
      <c r="F28" s="78"/>
      <c r="G28" s="78"/>
    </row>
    <row r="29" spans="1:7" ht="14.5" customHeight="1" x14ac:dyDescent="0.35">
      <c r="A29" s="3" t="s">
        <v>496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35">
      <c r="A30" s="54"/>
      <c r="B30" s="54"/>
      <c r="C30" s="54"/>
      <c r="D30" s="54"/>
      <c r="E30" s="54"/>
      <c r="F30" s="54"/>
      <c r="G30" s="54"/>
    </row>
    <row r="35" spans="2:7" x14ac:dyDescent="0.35">
      <c r="B35" s="168"/>
      <c r="C35" s="168"/>
      <c r="D35" s="168"/>
      <c r="E35" s="168"/>
      <c r="F35" s="168"/>
      <c r="G35" s="16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BD137A5-41EA-45BA-A9AF-CF32EAB209D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3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497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498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596</v>
      </c>
    </row>
    <row r="6" spans="1:7" ht="15.75" customHeight="1" x14ac:dyDescent="0.35">
      <c r="A6" s="26" t="s">
        <v>500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>SUM(F7:F18)</f>
        <v>720071013.64999998</v>
      </c>
      <c r="G6" s="119">
        <f t="shared" si="0"/>
        <v>733778419.37</v>
      </c>
    </row>
    <row r="7" spans="1:7" x14ac:dyDescent="0.35">
      <c r="A7" s="58" t="s">
        <v>458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462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35">
      <c r="A12" s="58" t="s">
        <v>463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35">
      <c r="A13" s="59" t="s">
        <v>464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35">
      <c r="A14" s="58" t="s">
        <v>465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35">
      <c r="A15" s="58" t="s">
        <v>466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35">
      <c r="A16" s="58" t="s">
        <v>467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35">
      <c r="A17" s="58" t="s">
        <v>468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5">
      <c r="A18" s="92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58"/>
      <c r="B19" s="75"/>
      <c r="C19" s="75"/>
      <c r="D19" s="75"/>
      <c r="E19" s="75"/>
      <c r="F19" s="75"/>
      <c r="G19" s="75"/>
    </row>
    <row r="20" spans="1:7" x14ac:dyDescent="0.35">
      <c r="A20" s="3" t="s">
        <v>501</v>
      </c>
      <c r="B20" s="119">
        <f t="shared" ref="B20:G20" si="1">SUM(B21:B25)</f>
        <v>742013.02</v>
      </c>
      <c r="C20" s="119">
        <f t="shared" si="1"/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3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473</v>
      </c>
      <c r="B22" s="75">
        <v>742013.02</v>
      </c>
      <c r="C22" s="76">
        <v>0</v>
      </c>
      <c r="D22" s="76">
        <v>0</v>
      </c>
      <c r="E22" s="76">
        <v>0</v>
      </c>
      <c r="F22" s="75">
        <v>582706.16</v>
      </c>
      <c r="G22" s="76">
        <v>0</v>
      </c>
    </row>
    <row r="23" spans="1:7" x14ac:dyDescent="0.3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9" x14ac:dyDescent="0.3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77"/>
      <c r="B26" s="76"/>
      <c r="C26" s="76"/>
      <c r="D26" s="76"/>
      <c r="E26" s="76"/>
      <c r="F26" s="76"/>
      <c r="G26" s="76"/>
    </row>
    <row r="27" spans="1:7" x14ac:dyDescent="0.35">
      <c r="A27" s="3" t="s">
        <v>502</v>
      </c>
      <c r="B27" s="119">
        <f t="shared" ref="B27:G27" si="2">SUM(B28)</f>
        <v>36692665.539999999</v>
      </c>
      <c r="C27" s="119">
        <f t="shared" si="2"/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35">
      <c r="A28" s="58" t="s">
        <v>295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35">
      <c r="A29" s="45"/>
      <c r="B29" s="78"/>
      <c r="C29" s="78"/>
      <c r="D29" s="78"/>
      <c r="E29" s="78"/>
      <c r="F29" s="78"/>
      <c r="G29" s="78"/>
    </row>
    <row r="30" spans="1:7" ht="14.5" customHeight="1" x14ac:dyDescent="0.35">
      <c r="A30" s="3" t="s">
        <v>503</v>
      </c>
      <c r="B30" s="119">
        <f>B20+B6+B27</f>
        <v>712020185.3499999</v>
      </c>
      <c r="C30" s="119">
        <f>C20+C6+C27</f>
        <v>711925569.76999998</v>
      </c>
      <c r="D30" s="119">
        <f>D20+D6+D27</f>
        <v>690692403.95999992</v>
      </c>
      <c r="E30" s="119">
        <f t="shared" ref="E30" si="3">E20+E6+E27</f>
        <v>700110807.93999994</v>
      </c>
      <c r="F30" s="119">
        <f>F20+F6+F27</f>
        <v>741005301.64999998</v>
      </c>
      <c r="G30" s="119">
        <f>G20+G6+G27</f>
        <v>762908039.33000004</v>
      </c>
    </row>
    <row r="31" spans="1:7" ht="14.5" customHeight="1" x14ac:dyDescent="0.35">
      <c r="A31" s="45"/>
      <c r="B31" s="141"/>
      <c r="C31" s="141"/>
      <c r="D31" s="141"/>
      <c r="E31" s="141"/>
      <c r="F31" s="141"/>
      <c r="G31" s="141"/>
    </row>
    <row r="32" spans="1:7" x14ac:dyDescent="0.35">
      <c r="A32" s="144" t="s">
        <v>297</v>
      </c>
      <c r="B32" s="53"/>
      <c r="C32" s="53"/>
      <c r="D32" s="53"/>
      <c r="E32" s="53"/>
      <c r="F32" s="53"/>
      <c r="G32" s="53"/>
    </row>
    <row r="33" spans="1:7" ht="29" x14ac:dyDescent="0.35">
      <c r="A33" s="142" t="s">
        <v>480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29" x14ac:dyDescent="0.3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5">
      <c r="A35" s="53" t="s">
        <v>481</v>
      </c>
      <c r="B35" s="17">
        <f t="shared" ref="B35:F35" si="4">+B33+B34</f>
        <v>36692665.539999999</v>
      </c>
      <c r="C35" s="17">
        <f t="shared" si="4"/>
        <v>13723907.960000001</v>
      </c>
      <c r="D35" s="17">
        <f t="shared" si="4"/>
        <v>37155591.039999999</v>
      </c>
      <c r="E35" s="17">
        <f t="shared" si="4"/>
        <v>28017713.800000001</v>
      </c>
      <c r="F35" s="17">
        <f t="shared" si="4"/>
        <v>20351581.84</v>
      </c>
      <c r="G35" s="17">
        <f>+G33+G34</f>
        <v>29129619.960000001</v>
      </c>
    </row>
    <row r="36" spans="1:7" x14ac:dyDescent="0.35">
      <c r="A36" s="54"/>
      <c r="B36" s="54"/>
      <c r="C36" s="54"/>
      <c r="D36" s="54"/>
      <c r="E36" s="54"/>
      <c r="F36" s="54"/>
      <c r="G36" s="54"/>
    </row>
    <row r="38" spans="1:7" x14ac:dyDescent="0.35">
      <c r="A38" t="s">
        <v>504</v>
      </c>
    </row>
    <row r="39" spans="1:7" x14ac:dyDescent="0.35">
      <c r="A39" t="s">
        <v>505</v>
      </c>
    </row>
    <row r="43" spans="1:7" x14ac:dyDescent="0.35">
      <c r="B43" s="168"/>
      <c r="C43" s="168"/>
      <c r="D43" s="168"/>
      <c r="E43" s="168"/>
      <c r="F43" s="168"/>
      <c r="G43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F23:F30 B6:G6 G20:G30 F20:F21 C20:E30 B20:B21 B23:B30" xr:uid="{33F25897-CCFE-4063-9AC9-E4E09076D5E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6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506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507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655</v>
      </c>
    </row>
    <row r="6" spans="1:7" ht="15.75" customHeight="1" x14ac:dyDescent="0.35">
      <c r="A6" s="26" t="s">
        <v>484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35">
      <c r="A7" s="58" t="s">
        <v>485</v>
      </c>
      <c r="B7" s="75">
        <f>443787756.56-B18</f>
        <v>443134618.70999998</v>
      </c>
      <c r="C7" s="75">
        <v>452179734</v>
      </c>
      <c r="D7" s="75">
        <v>456006035</v>
      </c>
      <c r="E7" s="75">
        <v>469686217</v>
      </c>
      <c r="F7" s="75">
        <f>496500184.13-F18</f>
        <v>495934450</v>
      </c>
      <c r="G7" s="75">
        <v>515481027.51999998</v>
      </c>
    </row>
    <row r="8" spans="1:7" ht="15.75" customHeight="1" x14ac:dyDescent="0.35">
      <c r="A8" s="58" t="s">
        <v>486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35">
      <c r="A9" s="58" t="s">
        <v>487</v>
      </c>
      <c r="B9" s="75">
        <f>138258483.83-B20</f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f>147483975.63-F20</f>
        <v>147467003.59999999</v>
      </c>
      <c r="G9" s="75">
        <v>146348908.47999999</v>
      </c>
    </row>
    <row r="10" spans="1:7" x14ac:dyDescent="0.35">
      <c r="A10" s="58" t="s">
        <v>488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35">
      <c r="A11" s="58" t="s">
        <v>489</v>
      </c>
      <c r="B11" s="75">
        <f>12023787.15-B22</f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35">
      <c r="A12" s="58" t="s">
        <v>490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3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5">
      <c r="A15" s="58" t="s">
        <v>493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/>
      <c r="B16" s="75"/>
      <c r="C16" s="75"/>
      <c r="D16" s="75"/>
      <c r="E16" s="75"/>
      <c r="F16" s="75"/>
      <c r="G16" s="75"/>
    </row>
    <row r="17" spans="1:7" x14ac:dyDescent="0.35">
      <c r="A17" s="3" t="s">
        <v>494</v>
      </c>
      <c r="B17" s="119">
        <f>SUM(B18:B26)</f>
        <v>742013.02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582706.16</v>
      </c>
      <c r="G17" s="119">
        <f t="shared" si="1"/>
        <v>0</v>
      </c>
    </row>
    <row r="18" spans="1:7" x14ac:dyDescent="0.35">
      <c r="A18" s="58" t="s">
        <v>485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3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487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3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9" t="s">
        <v>489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45" t="s">
        <v>470</v>
      </c>
      <c r="B27" s="78"/>
      <c r="C27" s="78"/>
      <c r="D27" s="78"/>
      <c r="E27" s="78"/>
      <c r="F27" s="78"/>
      <c r="G27" s="78"/>
    </row>
    <row r="28" spans="1:7" ht="14.5" customHeight="1" x14ac:dyDescent="0.35">
      <c r="A28" s="3" t="s">
        <v>496</v>
      </c>
      <c r="B28" s="119">
        <f>B17+B6</f>
        <v>747656426.15999997</v>
      </c>
      <c r="C28" s="119">
        <f t="shared" ref="C28:G28" si="2">C17+C6</f>
        <v>678920594.19999993</v>
      </c>
      <c r="D28" s="119">
        <f t="shared" si="2"/>
        <v>661528901.78999984</v>
      </c>
      <c r="E28" s="119">
        <f t="shared" si="2"/>
        <v>682059901.95000005</v>
      </c>
      <c r="F28" s="119">
        <f t="shared" si="2"/>
        <v>721176762.23000002</v>
      </c>
      <c r="G28" s="119">
        <f t="shared" si="2"/>
        <v>748376466.3499999</v>
      </c>
    </row>
    <row r="29" spans="1:7" x14ac:dyDescent="0.35">
      <c r="A29" s="54"/>
      <c r="B29" s="54"/>
      <c r="C29" s="54"/>
      <c r="D29" s="54"/>
      <c r="E29" s="54"/>
      <c r="F29" s="54"/>
      <c r="G29" s="54"/>
    </row>
    <row r="31" spans="1:7" x14ac:dyDescent="0.35">
      <c r="A31" t="s">
        <v>508</v>
      </c>
    </row>
    <row r="32" spans="1:7" x14ac:dyDescent="0.35">
      <c r="A32" t="s">
        <v>509</v>
      </c>
    </row>
    <row r="36" spans="2:7" x14ac:dyDescent="0.35">
      <c r="B36" s="168"/>
      <c r="C36" s="168"/>
      <c r="D36" s="168"/>
      <c r="E36" s="168"/>
      <c r="F36" s="168"/>
      <c r="G36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5AC6F887-4874-486A-B87C-E23094CD11F4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5" width="22.26953125" bestFit="1" customWidth="1"/>
    <col min="6" max="6" width="22.1796875" customWidth="1"/>
  </cols>
  <sheetData>
    <row r="1" spans="1:6" ht="41.15" customHeight="1" x14ac:dyDescent="0.35">
      <c r="A1" s="178" t="s">
        <v>510</v>
      </c>
      <c r="B1" s="170"/>
      <c r="C1" s="170"/>
      <c r="D1" s="170"/>
      <c r="E1" s="170"/>
      <c r="F1" s="170"/>
    </row>
    <row r="2" spans="1:6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2"/>
    </row>
    <row r="3" spans="1:6" x14ac:dyDescent="0.35">
      <c r="A3" s="187" t="s">
        <v>511</v>
      </c>
      <c r="B3" s="188"/>
      <c r="C3" s="188"/>
      <c r="D3" s="188"/>
      <c r="E3" s="188"/>
      <c r="F3" s="189"/>
    </row>
    <row r="4" spans="1:6" ht="29" x14ac:dyDescent="0.35">
      <c r="A4" s="139" t="s">
        <v>499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35">
      <c r="A5" s="143" t="s">
        <v>517</v>
      </c>
      <c r="B5" s="148"/>
      <c r="C5" s="148"/>
      <c r="D5" s="148"/>
      <c r="E5" s="148"/>
      <c r="F5" s="148"/>
    </row>
    <row r="6" spans="1:6" x14ac:dyDescent="0.35">
      <c r="A6" s="146" t="s">
        <v>518</v>
      </c>
      <c r="B6" s="145" t="s">
        <v>650</v>
      </c>
      <c r="C6" s="145" t="s">
        <v>650</v>
      </c>
      <c r="D6" s="145" t="s">
        <v>650</v>
      </c>
      <c r="E6" s="145" t="s">
        <v>650</v>
      </c>
      <c r="F6" s="145" t="s">
        <v>650</v>
      </c>
    </row>
    <row r="7" spans="1:6" ht="15.75" customHeight="1" x14ac:dyDescent="0.35">
      <c r="A7" s="146" t="s">
        <v>519</v>
      </c>
      <c r="B7" s="145" t="s">
        <v>651</v>
      </c>
      <c r="C7" s="145" t="s">
        <v>651</v>
      </c>
      <c r="D7" s="145" t="s">
        <v>651</v>
      </c>
      <c r="E7" s="145" t="s">
        <v>651</v>
      </c>
      <c r="F7" s="145" t="s">
        <v>651</v>
      </c>
    </row>
    <row r="8" spans="1:6" x14ac:dyDescent="0.35">
      <c r="A8" s="147"/>
      <c r="B8" s="145"/>
      <c r="C8" s="145"/>
      <c r="D8" s="145"/>
      <c r="E8" s="145"/>
      <c r="F8" s="145"/>
    </row>
    <row r="9" spans="1:6" x14ac:dyDescent="0.35">
      <c r="A9" s="152" t="s">
        <v>520</v>
      </c>
      <c r="B9" s="145"/>
      <c r="C9" s="145"/>
      <c r="D9" s="145"/>
      <c r="E9" s="145"/>
      <c r="F9" s="145"/>
    </row>
    <row r="10" spans="1:6" x14ac:dyDescent="0.35">
      <c r="A10" s="146" t="s">
        <v>521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35">
      <c r="A11" s="67" t="s">
        <v>522</v>
      </c>
      <c r="B11" s="155">
        <v>91</v>
      </c>
      <c r="C11" s="155"/>
      <c r="D11" s="155">
        <v>91</v>
      </c>
      <c r="E11" s="155">
        <v>91</v>
      </c>
      <c r="F11" s="155">
        <v>91</v>
      </c>
    </row>
    <row r="12" spans="1:6" x14ac:dyDescent="0.35">
      <c r="A12" s="67" t="s">
        <v>523</v>
      </c>
      <c r="B12" s="155">
        <v>18</v>
      </c>
      <c r="C12" s="155"/>
      <c r="D12" s="155">
        <v>18</v>
      </c>
      <c r="E12" s="155">
        <v>18</v>
      </c>
      <c r="F12" s="155">
        <v>18</v>
      </c>
    </row>
    <row r="13" spans="1:6" x14ac:dyDescent="0.35">
      <c r="A13" s="67" t="s">
        <v>524</v>
      </c>
      <c r="B13" s="155">
        <v>41.78</v>
      </c>
      <c r="C13" s="155"/>
      <c r="D13" s="155">
        <v>41.78</v>
      </c>
      <c r="E13" s="155">
        <v>41.78</v>
      </c>
      <c r="F13" s="155">
        <v>41.78</v>
      </c>
    </row>
    <row r="14" spans="1:6" x14ac:dyDescent="0.35">
      <c r="A14" s="146" t="s">
        <v>525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35">
      <c r="A15" s="67" t="s">
        <v>522</v>
      </c>
      <c r="B15" s="155">
        <v>97</v>
      </c>
      <c r="C15" s="155"/>
      <c r="D15" s="155">
        <v>88</v>
      </c>
      <c r="E15" s="155">
        <v>95.56</v>
      </c>
      <c r="F15" s="155"/>
    </row>
    <row r="16" spans="1:6" x14ac:dyDescent="0.35">
      <c r="A16" s="67" t="s">
        <v>523</v>
      </c>
      <c r="B16" s="156">
        <v>45</v>
      </c>
      <c r="C16" s="156"/>
      <c r="D16" s="156">
        <v>27</v>
      </c>
      <c r="E16" s="156">
        <v>20.47</v>
      </c>
      <c r="F16" s="156"/>
    </row>
    <row r="17" spans="1:6" x14ac:dyDescent="0.35">
      <c r="A17" s="67" t="s">
        <v>524</v>
      </c>
      <c r="B17" s="157">
        <v>65.36</v>
      </c>
      <c r="C17" s="157"/>
      <c r="D17" s="157">
        <v>48.57</v>
      </c>
      <c r="E17" s="157">
        <v>63.47</v>
      </c>
      <c r="F17" s="157"/>
    </row>
    <row r="18" spans="1:6" x14ac:dyDescent="0.35">
      <c r="A18" s="146" t="s">
        <v>526</v>
      </c>
      <c r="B18" s="157"/>
      <c r="C18" s="157"/>
      <c r="D18" s="157"/>
      <c r="E18" s="157"/>
      <c r="F18" s="157"/>
    </row>
    <row r="19" spans="1:6" x14ac:dyDescent="0.35">
      <c r="A19" s="146" t="s">
        <v>527</v>
      </c>
      <c r="B19" s="157">
        <v>11.13</v>
      </c>
      <c r="C19" s="157"/>
      <c r="D19" s="157">
        <v>11.13</v>
      </c>
      <c r="E19" s="157">
        <v>11.13</v>
      </c>
      <c r="F19" s="157">
        <v>11.13</v>
      </c>
    </row>
    <row r="20" spans="1:6" x14ac:dyDescent="0.35">
      <c r="A20" s="146" t="s">
        <v>528</v>
      </c>
      <c r="B20" s="158">
        <v>0.16500000000000001</v>
      </c>
      <c r="C20" s="158"/>
      <c r="D20" s="158">
        <v>0.16500000000000001</v>
      </c>
      <c r="E20" s="158">
        <v>0.16500000000000001</v>
      </c>
      <c r="F20" s="158">
        <v>0.16500000000000001</v>
      </c>
    </row>
    <row r="21" spans="1:6" x14ac:dyDescent="0.35">
      <c r="A21" s="146" t="s">
        <v>529</v>
      </c>
      <c r="B21" s="158">
        <v>0.23749999999999999</v>
      </c>
      <c r="C21" s="158"/>
      <c r="D21" s="158">
        <v>0.23749999999999999</v>
      </c>
      <c r="E21" s="158">
        <v>0.23749999999999999</v>
      </c>
      <c r="F21" s="158">
        <v>0.23749999999999999</v>
      </c>
    </row>
    <row r="22" spans="1:6" x14ac:dyDescent="0.35">
      <c r="A22" s="146" t="s">
        <v>530</v>
      </c>
      <c r="B22" s="158">
        <v>5.7099999999999998E-2</v>
      </c>
      <c r="C22" s="158"/>
      <c r="D22" s="158">
        <v>0.22059999999999999</v>
      </c>
      <c r="E22" s="158">
        <v>0.2175</v>
      </c>
      <c r="F22" s="158" t="s">
        <v>652</v>
      </c>
    </row>
    <row r="23" spans="1:6" x14ac:dyDescent="0.35">
      <c r="A23" s="146" t="s">
        <v>531</v>
      </c>
      <c r="B23" s="158">
        <v>1.0120000000000001E-2</v>
      </c>
      <c r="C23" s="158"/>
      <c r="D23" s="158">
        <v>1.0120000000000001E-2</v>
      </c>
      <c r="E23" s="158">
        <v>1.0120000000000001E-2</v>
      </c>
      <c r="F23" s="158">
        <v>1.0120000000000001E-2</v>
      </c>
    </row>
    <row r="24" spans="1:6" x14ac:dyDescent="0.35">
      <c r="A24" s="146" t="s">
        <v>532</v>
      </c>
      <c r="B24" s="150">
        <v>52.29</v>
      </c>
      <c r="C24" s="150"/>
      <c r="D24" s="150">
        <v>38.869999999999997</v>
      </c>
      <c r="E24" s="150">
        <v>50.77</v>
      </c>
      <c r="F24" s="150">
        <v>0</v>
      </c>
    </row>
    <row r="25" spans="1:6" x14ac:dyDescent="0.35">
      <c r="A25" s="146" t="s">
        <v>533</v>
      </c>
      <c r="B25" s="150">
        <v>28.3</v>
      </c>
      <c r="C25" s="150"/>
      <c r="D25" s="150">
        <v>40.11</v>
      </c>
      <c r="E25" s="150">
        <v>29.89</v>
      </c>
      <c r="F25" s="150">
        <v>0</v>
      </c>
    </row>
    <row r="26" spans="1:6" x14ac:dyDescent="0.35">
      <c r="A26" s="147"/>
      <c r="B26" s="151"/>
      <c r="C26" s="151"/>
      <c r="D26" s="151"/>
      <c r="E26" s="151"/>
      <c r="F26" s="151"/>
    </row>
    <row r="27" spans="1:6" ht="14.5" customHeight="1" x14ac:dyDescent="0.35">
      <c r="A27" s="152" t="s">
        <v>534</v>
      </c>
      <c r="B27" s="149"/>
      <c r="C27" s="149"/>
      <c r="D27" s="149"/>
      <c r="E27" s="149"/>
      <c r="F27" s="149"/>
    </row>
    <row r="28" spans="1:6" x14ac:dyDescent="0.35">
      <c r="A28" s="146" t="s">
        <v>535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35">
      <c r="A29" s="142"/>
      <c r="B29" s="53"/>
      <c r="C29" s="53"/>
      <c r="D29" s="53"/>
      <c r="E29" s="53"/>
      <c r="F29" s="53"/>
    </row>
    <row r="30" spans="1:6" x14ac:dyDescent="0.35">
      <c r="A30" s="153" t="s">
        <v>536</v>
      </c>
      <c r="B30" s="53"/>
      <c r="C30" s="53"/>
      <c r="D30" s="53"/>
      <c r="E30" s="53"/>
      <c r="F30" s="53"/>
    </row>
    <row r="31" spans="1:6" x14ac:dyDescent="0.35">
      <c r="A31" s="154" t="s">
        <v>521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35">
      <c r="A32" s="154" t="s">
        <v>525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35">
      <c r="A33" s="154" t="s">
        <v>537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35">
      <c r="A34" s="142"/>
      <c r="B34" s="53"/>
      <c r="C34" s="53"/>
      <c r="D34" s="53"/>
      <c r="E34" s="53"/>
      <c r="F34" s="53"/>
    </row>
    <row r="35" spans="1:6" x14ac:dyDescent="0.35">
      <c r="A35" s="153" t="s">
        <v>538</v>
      </c>
      <c r="B35" s="53"/>
      <c r="C35" s="53"/>
      <c r="D35" s="53"/>
      <c r="E35" s="53"/>
      <c r="F35" s="53"/>
    </row>
    <row r="36" spans="1:6" x14ac:dyDescent="0.35">
      <c r="A36" s="154" t="s">
        <v>539</v>
      </c>
      <c r="B36" s="91">
        <v>61631.12</v>
      </c>
      <c r="C36" s="91"/>
      <c r="D36" s="91">
        <v>34962.44</v>
      </c>
      <c r="E36" s="91">
        <v>55167.360000000001</v>
      </c>
      <c r="F36" s="91">
        <v>0</v>
      </c>
    </row>
    <row r="37" spans="1:6" x14ac:dyDescent="0.35">
      <c r="A37" s="154" t="s">
        <v>540</v>
      </c>
      <c r="B37" s="91">
        <v>6230.86</v>
      </c>
      <c r="C37" s="91"/>
      <c r="D37" s="91">
        <v>6259.54</v>
      </c>
      <c r="E37" s="91">
        <v>6232.16</v>
      </c>
      <c r="F37" s="91">
        <v>0</v>
      </c>
    </row>
    <row r="38" spans="1:6" x14ac:dyDescent="0.35">
      <c r="A38" s="154" t="s">
        <v>541</v>
      </c>
      <c r="B38" s="91">
        <v>14189.24</v>
      </c>
      <c r="C38" s="91"/>
      <c r="D38" s="91">
        <v>6297.39</v>
      </c>
      <c r="E38" s="91">
        <v>8818.9500000000007</v>
      </c>
      <c r="F38" s="91">
        <v>0</v>
      </c>
    </row>
    <row r="39" spans="1:6" x14ac:dyDescent="0.35">
      <c r="A39" s="142"/>
      <c r="B39" s="53"/>
      <c r="C39" s="53"/>
      <c r="D39" s="53"/>
      <c r="E39" s="53"/>
      <c r="F39" s="53"/>
    </row>
    <row r="40" spans="1:6" x14ac:dyDescent="0.35">
      <c r="A40" s="153" t="s">
        <v>542</v>
      </c>
      <c r="B40" s="53">
        <v>37980841525.919998</v>
      </c>
      <c r="C40" s="53"/>
      <c r="D40" s="53"/>
      <c r="E40" s="53"/>
      <c r="F40" s="53"/>
    </row>
    <row r="41" spans="1:6" x14ac:dyDescent="0.35">
      <c r="A41" s="142"/>
      <c r="B41" s="53"/>
      <c r="C41" s="53"/>
      <c r="D41" s="53"/>
      <c r="E41" s="53"/>
      <c r="F41" s="53"/>
    </row>
    <row r="42" spans="1:6" x14ac:dyDescent="0.35">
      <c r="A42" s="153" t="s">
        <v>543</v>
      </c>
      <c r="B42" s="53"/>
      <c r="C42" s="53"/>
      <c r="D42" s="53"/>
      <c r="E42" s="53"/>
      <c r="F42" s="53"/>
    </row>
    <row r="43" spans="1:6" x14ac:dyDescent="0.35">
      <c r="A43" s="154" t="s">
        <v>544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35">
      <c r="A44" s="154" t="s">
        <v>545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35">
      <c r="A45" s="154" t="s">
        <v>546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35">
      <c r="A46" s="142"/>
      <c r="B46" s="53"/>
      <c r="C46" s="53"/>
      <c r="D46" s="53"/>
      <c r="E46" s="53"/>
      <c r="F46" s="53"/>
    </row>
    <row r="47" spans="1:6" ht="29" x14ac:dyDescent="0.35">
      <c r="A47" s="153" t="s">
        <v>547</v>
      </c>
      <c r="B47" s="53"/>
      <c r="C47" s="53"/>
      <c r="D47" s="53"/>
      <c r="E47" s="53"/>
      <c r="F47" s="53"/>
    </row>
    <row r="48" spans="1:6" x14ac:dyDescent="0.35">
      <c r="A48" s="154" t="s">
        <v>545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35">
      <c r="A49" s="154" t="s">
        <v>546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35">
      <c r="A50" s="142"/>
      <c r="B50" s="53"/>
      <c r="C50" s="53"/>
      <c r="D50" s="53"/>
      <c r="E50" s="53"/>
      <c r="F50" s="53"/>
    </row>
    <row r="51" spans="1:6" x14ac:dyDescent="0.35">
      <c r="A51" s="153" t="s">
        <v>548</v>
      </c>
      <c r="B51" s="53"/>
      <c r="C51" s="53"/>
      <c r="D51" s="53"/>
      <c r="E51" s="53"/>
      <c r="F51" s="53"/>
    </row>
    <row r="52" spans="1:6" x14ac:dyDescent="0.35">
      <c r="A52" s="154" t="s">
        <v>545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35">
      <c r="A53" s="154" t="s">
        <v>546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35">
      <c r="A54" s="154" t="s">
        <v>549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35">
      <c r="A55" s="142"/>
      <c r="B55" s="53"/>
      <c r="C55" s="53"/>
      <c r="D55" s="53"/>
      <c r="E55" s="53"/>
      <c r="F55" s="53"/>
    </row>
    <row r="56" spans="1:6" x14ac:dyDescent="0.35">
      <c r="A56" s="153" t="s">
        <v>550</v>
      </c>
      <c r="B56" s="53"/>
      <c r="C56" s="53"/>
      <c r="D56" s="53"/>
      <c r="E56" s="53"/>
      <c r="F56" s="53"/>
    </row>
    <row r="57" spans="1:6" x14ac:dyDescent="0.35">
      <c r="A57" s="154" t="s">
        <v>545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35">
      <c r="A58" s="154" t="s">
        <v>546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35">
      <c r="A59" s="142"/>
      <c r="B59" s="53"/>
      <c r="C59" s="53"/>
      <c r="D59" s="53"/>
      <c r="E59" s="53"/>
      <c r="F59" s="53"/>
    </row>
    <row r="60" spans="1:6" x14ac:dyDescent="0.35">
      <c r="A60" s="153" t="s">
        <v>551</v>
      </c>
      <c r="B60" s="53"/>
      <c r="C60" s="53"/>
      <c r="D60" s="53"/>
      <c r="E60" s="53"/>
      <c r="F60" s="53"/>
    </row>
    <row r="61" spans="1:6" x14ac:dyDescent="0.35">
      <c r="A61" s="154" t="s">
        <v>552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35">
      <c r="A62" s="154" t="s">
        <v>553</v>
      </c>
      <c r="B62" s="159">
        <v>0.04</v>
      </c>
      <c r="C62" s="159"/>
      <c r="D62" s="159">
        <v>0.04</v>
      </c>
      <c r="E62" s="159">
        <v>0.04</v>
      </c>
      <c r="F62" s="159">
        <v>0.04</v>
      </c>
    </row>
    <row r="63" spans="1:6" x14ac:dyDescent="0.35">
      <c r="A63" s="142"/>
      <c r="B63" s="141"/>
      <c r="C63" s="141"/>
      <c r="D63" s="141"/>
      <c r="E63" s="141"/>
      <c r="F63" s="141"/>
    </row>
    <row r="64" spans="1:6" x14ac:dyDescent="0.35">
      <c r="A64" s="153" t="s">
        <v>554</v>
      </c>
      <c r="B64" s="141"/>
      <c r="C64" s="141"/>
      <c r="D64" s="141"/>
      <c r="E64" s="141"/>
      <c r="F64" s="141"/>
    </row>
    <row r="65" spans="1:6" x14ac:dyDescent="0.35">
      <c r="A65" s="154" t="s">
        <v>555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29" x14ac:dyDescent="0.35">
      <c r="A66" s="154" t="s">
        <v>556</v>
      </c>
      <c r="B66" s="142" t="s">
        <v>653</v>
      </c>
      <c r="C66" s="53"/>
      <c r="D66" s="142" t="s">
        <v>653</v>
      </c>
      <c r="E66" s="142" t="s">
        <v>653</v>
      </c>
      <c r="F66" s="142" t="s">
        <v>653</v>
      </c>
    </row>
    <row r="67" spans="1:6" x14ac:dyDescent="0.3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69" customWidth="1"/>
    <col min="2" max="3" width="16.453125" style="69" customWidth="1"/>
    <col min="4" max="4" width="16.26953125" style="69" customWidth="1"/>
    <col min="5" max="5" width="17" style="69" customWidth="1"/>
    <col min="6" max="6" width="14.7265625" style="69" customWidth="1"/>
    <col min="7" max="7" width="15.54296875" style="69" customWidth="1"/>
    <col min="8" max="163" width="11.54296875" style="69"/>
    <col min="164" max="164" width="47.7265625" style="69" customWidth="1"/>
    <col min="165" max="166" width="16.453125" style="69" customWidth="1"/>
    <col min="167" max="167" width="16.26953125" style="69" customWidth="1"/>
    <col min="168" max="168" width="17" style="69" customWidth="1"/>
    <col min="169" max="169" width="14.7265625" style="69" customWidth="1"/>
    <col min="170" max="170" width="15.54296875" style="69" customWidth="1"/>
    <col min="171" max="419" width="11.54296875" style="69"/>
    <col min="420" max="420" width="47.7265625" style="69" customWidth="1"/>
    <col min="421" max="422" width="16.453125" style="69" customWidth="1"/>
    <col min="423" max="423" width="16.26953125" style="69" customWidth="1"/>
    <col min="424" max="424" width="17" style="69" customWidth="1"/>
    <col min="425" max="425" width="14.7265625" style="69" customWidth="1"/>
    <col min="426" max="426" width="15.54296875" style="69" customWidth="1"/>
    <col min="427" max="675" width="11.54296875" style="69"/>
    <col min="676" max="676" width="47.7265625" style="69" customWidth="1"/>
    <col min="677" max="678" width="16.453125" style="69" customWidth="1"/>
    <col min="679" max="679" width="16.26953125" style="69" customWidth="1"/>
    <col min="680" max="680" width="17" style="69" customWidth="1"/>
    <col min="681" max="681" width="14.7265625" style="69" customWidth="1"/>
    <col min="682" max="682" width="15.54296875" style="69" customWidth="1"/>
    <col min="683" max="931" width="11.54296875" style="69"/>
    <col min="932" max="932" width="47.7265625" style="69" customWidth="1"/>
    <col min="933" max="934" width="16.453125" style="69" customWidth="1"/>
    <col min="935" max="935" width="16.26953125" style="69" customWidth="1"/>
    <col min="936" max="936" width="17" style="69" customWidth="1"/>
    <col min="937" max="937" width="14.7265625" style="69" customWidth="1"/>
    <col min="938" max="938" width="15.54296875" style="69" customWidth="1"/>
    <col min="939" max="1187" width="11.54296875" style="69"/>
    <col min="1188" max="1188" width="47.7265625" style="69" customWidth="1"/>
    <col min="1189" max="1190" width="16.453125" style="69" customWidth="1"/>
    <col min="1191" max="1191" width="16.26953125" style="69" customWidth="1"/>
    <col min="1192" max="1192" width="17" style="69" customWidth="1"/>
    <col min="1193" max="1193" width="14.7265625" style="69" customWidth="1"/>
    <col min="1194" max="1194" width="15.54296875" style="69" customWidth="1"/>
    <col min="1195" max="1443" width="11.54296875" style="69"/>
    <col min="1444" max="1444" width="47.7265625" style="69" customWidth="1"/>
    <col min="1445" max="1446" width="16.453125" style="69" customWidth="1"/>
    <col min="1447" max="1447" width="16.26953125" style="69" customWidth="1"/>
    <col min="1448" max="1448" width="17" style="69" customWidth="1"/>
    <col min="1449" max="1449" width="14.7265625" style="69" customWidth="1"/>
    <col min="1450" max="1450" width="15.54296875" style="69" customWidth="1"/>
    <col min="1451" max="1699" width="11.54296875" style="69"/>
    <col min="1700" max="1700" width="47.7265625" style="69" customWidth="1"/>
    <col min="1701" max="1702" width="16.453125" style="69" customWidth="1"/>
    <col min="1703" max="1703" width="16.26953125" style="69" customWidth="1"/>
    <col min="1704" max="1704" width="17" style="69" customWidth="1"/>
    <col min="1705" max="1705" width="14.7265625" style="69" customWidth="1"/>
    <col min="1706" max="1706" width="15.54296875" style="69" customWidth="1"/>
    <col min="1707" max="1955" width="11.54296875" style="69"/>
    <col min="1956" max="1956" width="47.7265625" style="69" customWidth="1"/>
    <col min="1957" max="1958" width="16.453125" style="69" customWidth="1"/>
    <col min="1959" max="1959" width="16.26953125" style="69" customWidth="1"/>
    <col min="1960" max="1960" width="17" style="69" customWidth="1"/>
    <col min="1961" max="1961" width="14.7265625" style="69" customWidth="1"/>
    <col min="1962" max="1962" width="15.54296875" style="69" customWidth="1"/>
    <col min="1963" max="2211" width="11.54296875" style="69"/>
    <col min="2212" max="2212" width="47.7265625" style="69" customWidth="1"/>
    <col min="2213" max="2214" width="16.453125" style="69" customWidth="1"/>
    <col min="2215" max="2215" width="16.26953125" style="69" customWidth="1"/>
    <col min="2216" max="2216" width="17" style="69" customWidth="1"/>
    <col min="2217" max="2217" width="14.7265625" style="69" customWidth="1"/>
    <col min="2218" max="2218" width="15.54296875" style="69" customWidth="1"/>
    <col min="2219" max="2467" width="11.54296875" style="69"/>
    <col min="2468" max="2468" width="47.7265625" style="69" customWidth="1"/>
    <col min="2469" max="2470" width="16.453125" style="69" customWidth="1"/>
    <col min="2471" max="2471" width="16.26953125" style="69" customWidth="1"/>
    <col min="2472" max="2472" width="17" style="69" customWidth="1"/>
    <col min="2473" max="2473" width="14.7265625" style="69" customWidth="1"/>
    <col min="2474" max="2474" width="15.54296875" style="69" customWidth="1"/>
    <col min="2475" max="2723" width="11.54296875" style="69"/>
    <col min="2724" max="2724" width="47.7265625" style="69" customWidth="1"/>
    <col min="2725" max="2726" width="16.453125" style="69" customWidth="1"/>
    <col min="2727" max="2727" width="16.26953125" style="69" customWidth="1"/>
    <col min="2728" max="2728" width="17" style="69" customWidth="1"/>
    <col min="2729" max="2729" width="14.7265625" style="69" customWidth="1"/>
    <col min="2730" max="2730" width="15.54296875" style="69" customWidth="1"/>
    <col min="2731" max="2979" width="11.54296875" style="69"/>
    <col min="2980" max="2980" width="47.7265625" style="69" customWidth="1"/>
    <col min="2981" max="2982" width="16.453125" style="69" customWidth="1"/>
    <col min="2983" max="2983" width="16.26953125" style="69" customWidth="1"/>
    <col min="2984" max="2984" width="17" style="69" customWidth="1"/>
    <col min="2985" max="2985" width="14.7265625" style="69" customWidth="1"/>
    <col min="2986" max="2986" width="15.54296875" style="69" customWidth="1"/>
    <col min="2987" max="3235" width="11.54296875" style="69"/>
    <col min="3236" max="3236" width="47.7265625" style="69" customWidth="1"/>
    <col min="3237" max="3238" width="16.453125" style="69" customWidth="1"/>
    <col min="3239" max="3239" width="16.26953125" style="69" customWidth="1"/>
    <col min="3240" max="3240" width="17" style="69" customWidth="1"/>
    <col min="3241" max="3241" width="14.7265625" style="69" customWidth="1"/>
    <col min="3242" max="3242" width="15.54296875" style="69" customWidth="1"/>
    <col min="3243" max="3491" width="11.54296875" style="69"/>
    <col min="3492" max="3492" width="47.7265625" style="69" customWidth="1"/>
    <col min="3493" max="3494" width="16.453125" style="69" customWidth="1"/>
    <col min="3495" max="3495" width="16.26953125" style="69" customWidth="1"/>
    <col min="3496" max="3496" width="17" style="69" customWidth="1"/>
    <col min="3497" max="3497" width="14.7265625" style="69" customWidth="1"/>
    <col min="3498" max="3498" width="15.54296875" style="69" customWidth="1"/>
    <col min="3499" max="3747" width="11.54296875" style="69"/>
    <col min="3748" max="3748" width="47.7265625" style="69" customWidth="1"/>
    <col min="3749" max="3750" width="16.453125" style="69" customWidth="1"/>
    <col min="3751" max="3751" width="16.26953125" style="69" customWidth="1"/>
    <col min="3752" max="3752" width="17" style="69" customWidth="1"/>
    <col min="3753" max="3753" width="14.7265625" style="69" customWidth="1"/>
    <col min="3754" max="3754" width="15.54296875" style="69" customWidth="1"/>
    <col min="3755" max="4003" width="11.54296875" style="69"/>
    <col min="4004" max="4004" width="47.7265625" style="69" customWidth="1"/>
    <col min="4005" max="4006" width="16.453125" style="69" customWidth="1"/>
    <col min="4007" max="4007" width="16.26953125" style="69" customWidth="1"/>
    <col min="4008" max="4008" width="17" style="69" customWidth="1"/>
    <col min="4009" max="4009" width="14.7265625" style="69" customWidth="1"/>
    <col min="4010" max="4010" width="15.54296875" style="69" customWidth="1"/>
    <col min="4011" max="4259" width="11.54296875" style="69"/>
    <col min="4260" max="4260" width="47.7265625" style="69" customWidth="1"/>
    <col min="4261" max="4262" width="16.453125" style="69" customWidth="1"/>
    <col min="4263" max="4263" width="16.26953125" style="69" customWidth="1"/>
    <col min="4264" max="4264" width="17" style="69" customWidth="1"/>
    <col min="4265" max="4265" width="14.7265625" style="69" customWidth="1"/>
    <col min="4266" max="4266" width="15.54296875" style="69" customWidth="1"/>
    <col min="4267" max="4515" width="11.54296875" style="69"/>
    <col min="4516" max="4516" width="47.7265625" style="69" customWidth="1"/>
    <col min="4517" max="4518" width="16.453125" style="69" customWidth="1"/>
    <col min="4519" max="4519" width="16.26953125" style="69" customWidth="1"/>
    <col min="4520" max="4520" width="17" style="69" customWidth="1"/>
    <col min="4521" max="4521" width="14.7265625" style="69" customWidth="1"/>
    <col min="4522" max="4522" width="15.54296875" style="69" customWidth="1"/>
    <col min="4523" max="4771" width="11.54296875" style="69"/>
    <col min="4772" max="4772" width="47.7265625" style="69" customWidth="1"/>
    <col min="4773" max="4774" width="16.453125" style="69" customWidth="1"/>
    <col min="4775" max="4775" width="16.26953125" style="69" customWidth="1"/>
    <col min="4776" max="4776" width="17" style="69" customWidth="1"/>
    <col min="4777" max="4777" width="14.7265625" style="69" customWidth="1"/>
    <col min="4778" max="4778" width="15.54296875" style="69" customWidth="1"/>
    <col min="4779" max="5027" width="11.54296875" style="69"/>
    <col min="5028" max="5028" width="47.7265625" style="69" customWidth="1"/>
    <col min="5029" max="5030" width="16.453125" style="69" customWidth="1"/>
    <col min="5031" max="5031" width="16.26953125" style="69" customWidth="1"/>
    <col min="5032" max="5032" width="17" style="69" customWidth="1"/>
    <col min="5033" max="5033" width="14.7265625" style="69" customWidth="1"/>
    <col min="5034" max="5034" width="15.54296875" style="69" customWidth="1"/>
    <col min="5035" max="5283" width="11.54296875" style="69"/>
    <col min="5284" max="5284" width="47.7265625" style="69" customWidth="1"/>
    <col min="5285" max="5286" width="16.453125" style="69" customWidth="1"/>
    <col min="5287" max="5287" width="16.26953125" style="69" customWidth="1"/>
    <col min="5288" max="5288" width="17" style="69" customWidth="1"/>
    <col min="5289" max="5289" width="14.7265625" style="69" customWidth="1"/>
    <col min="5290" max="5290" width="15.54296875" style="69" customWidth="1"/>
    <col min="5291" max="5539" width="11.54296875" style="69"/>
    <col min="5540" max="5540" width="47.7265625" style="69" customWidth="1"/>
    <col min="5541" max="5542" width="16.453125" style="69" customWidth="1"/>
    <col min="5543" max="5543" width="16.26953125" style="69" customWidth="1"/>
    <col min="5544" max="5544" width="17" style="69" customWidth="1"/>
    <col min="5545" max="5545" width="14.7265625" style="69" customWidth="1"/>
    <col min="5546" max="5546" width="15.54296875" style="69" customWidth="1"/>
    <col min="5547" max="5795" width="11.54296875" style="69"/>
    <col min="5796" max="5796" width="47.7265625" style="69" customWidth="1"/>
    <col min="5797" max="5798" width="16.453125" style="69" customWidth="1"/>
    <col min="5799" max="5799" width="16.26953125" style="69" customWidth="1"/>
    <col min="5800" max="5800" width="17" style="69" customWidth="1"/>
    <col min="5801" max="5801" width="14.7265625" style="69" customWidth="1"/>
    <col min="5802" max="5802" width="15.54296875" style="69" customWidth="1"/>
    <col min="5803" max="6051" width="11.54296875" style="69"/>
    <col min="6052" max="6052" width="47.7265625" style="69" customWidth="1"/>
    <col min="6053" max="6054" width="16.453125" style="69" customWidth="1"/>
    <col min="6055" max="6055" width="16.26953125" style="69" customWidth="1"/>
    <col min="6056" max="6056" width="17" style="69" customWidth="1"/>
    <col min="6057" max="6057" width="14.7265625" style="69" customWidth="1"/>
    <col min="6058" max="6058" width="15.54296875" style="69" customWidth="1"/>
    <col min="6059" max="6307" width="11.54296875" style="69"/>
    <col min="6308" max="6308" width="47.7265625" style="69" customWidth="1"/>
    <col min="6309" max="6310" width="16.453125" style="69" customWidth="1"/>
    <col min="6311" max="6311" width="16.26953125" style="69" customWidth="1"/>
    <col min="6312" max="6312" width="17" style="69" customWidth="1"/>
    <col min="6313" max="6313" width="14.7265625" style="69" customWidth="1"/>
    <col min="6314" max="6314" width="15.54296875" style="69" customWidth="1"/>
    <col min="6315" max="6563" width="11.54296875" style="69"/>
    <col min="6564" max="6564" width="47.7265625" style="69" customWidth="1"/>
    <col min="6565" max="6566" width="16.453125" style="69" customWidth="1"/>
    <col min="6567" max="6567" width="16.26953125" style="69" customWidth="1"/>
    <col min="6568" max="6568" width="17" style="69" customWidth="1"/>
    <col min="6569" max="6569" width="14.7265625" style="69" customWidth="1"/>
    <col min="6570" max="6570" width="15.54296875" style="69" customWidth="1"/>
    <col min="6571" max="6819" width="11.54296875" style="69"/>
    <col min="6820" max="6820" width="47.7265625" style="69" customWidth="1"/>
    <col min="6821" max="6822" width="16.453125" style="69" customWidth="1"/>
    <col min="6823" max="6823" width="16.26953125" style="69" customWidth="1"/>
    <col min="6824" max="6824" width="17" style="69" customWidth="1"/>
    <col min="6825" max="6825" width="14.7265625" style="69" customWidth="1"/>
    <col min="6826" max="6826" width="15.54296875" style="69" customWidth="1"/>
    <col min="6827" max="7075" width="11.54296875" style="69"/>
    <col min="7076" max="7076" width="47.7265625" style="69" customWidth="1"/>
    <col min="7077" max="7078" width="16.453125" style="69" customWidth="1"/>
    <col min="7079" max="7079" width="16.26953125" style="69" customWidth="1"/>
    <col min="7080" max="7080" width="17" style="69" customWidth="1"/>
    <col min="7081" max="7081" width="14.7265625" style="69" customWidth="1"/>
    <col min="7082" max="7082" width="15.54296875" style="69" customWidth="1"/>
    <col min="7083" max="7331" width="11.54296875" style="69"/>
    <col min="7332" max="7332" width="47.7265625" style="69" customWidth="1"/>
    <col min="7333" max="7334" width="16.453125" style="69" customWidth="1"/>
    <col min="7335" max="7335" width="16.26953125" style="69" customWidth="1"/>
    <col min="7336" max="7336" width="17" style="69" customWidth="1"/>
    <col min="7337" max="7337" width="14.7265625" style="69" customWidth="1"/>
    <col min="7338" max="7338" width="15.54296875" style="69" customWidth="1"/>
    <col min="7339" max="7587" width="11.54296875" style="69"/>
    <col min="7588" max="7588" width="47.7265625" style="69" customWidth="1"/>
    <col min="7589" max="7590" width="16.453125" style="69" customWidth="1"/>
    <col min="7591" max="7591" width="16.26953125" style="69" customWidth="1"/>
    <col min="7592" max="7592" width="17" style="69" customWidth="1"/>
    <col min="7593" max="7593" width="14.7265625" style="69" customWidth="1"/>
    <col min="7594" max="7594" width="15.54296875" style="69" customWidth="1"/>
    <col min="7595" max="7843" width="11.54296875" style="69"/>
    <col min="7844" max="7844" width="47.7265625" style="69" customWidth="1"/>
    <col min="7845" max="7846" width="16.453125" style="69" customWidth="1"/>
    <col min="7847" max="7847" width="16.26953125" style="69" customWidth="1"/>
    <col min="7848" max="7848" width="17" style="69" customWidth="1"/>
    <col min="7849" max="7849" width="14.7265625" style="69" customWidth="1"/>
    <col min="7850" max="7850" width="15.54296875" style="69" customWidth="1"/>
    <col min="7851" max="8099" width="11.54296875" style="69"/>
    <col min="8100" max="8100" width="47.7265625" style="69" customWidth="1"/>
    <col min="8101" max="8102" width="16.453125" style="69" customWidth="1"/>
    <col min="8103" max="8103" width="16.26953125" style="69" customWidth="1"/>
    <col min="8104" max="8104" width="17" style="69" customWidth="1"/>
    <col min="8105" max="8105" width="14.7265625" style="69" customWidth="1"/>
    <col min="8106" max="8106" width="15.54296875" style="69" customWidth="1"/>
    <col min="8107" max="8355" width="11.54296875" style="69"/>
    <col min="8356" max="8356" width="47.7265625" style="69" customWidth="1"/>
    <col min="8357" max="8358" width="16.453125" style="69" customWidth="1"/>
    <col min="8359" max="8359" width="16.26953125" style="69" customWidth="1"/>
    <col min="8360" max="8360" width="17" style="69" customWidth="1"/>
    <col min="8361" max="8361" width="14.7265625" style="69" customWidth="1"/>
    <col min="8362" max="8362" width="15.54296875" style="69" customWidth="1"/>
    <col min="8363" max="8611" width="11.54296875" style="69"/>
    <col min="8612" max="8612" width="47.7265625" style="69" customWidth="1"/>
    <col min="8613" max="8614" width="16.453125" style="69" customWidth="1"/>
    <col min="8615" max="8615" width="16.26953125" style="69" customWidth="1"/>
    <col min="8616" max="8616" width="17" style="69" customWidth="1"/>
    <col min="8617" max="8617" width="14.7265625" style="69" customWidth="1"/>
    <col min="8618" max="8618" width="15.54296875" style="69" customWidth="1"/>
    <col min="8619" max="8867" width="11.54296875" style="69"/>
    <col min="8868" max="8868" width="47.7265625" style="69" customWidth="1"/>
    <col min="8869" max="8870" width="16.453125" style="69" customWidth="1"/>
    <col min="8871" max="8871" width="16.26953125" style="69" customWidth="1"/>
    <col min="8872" max="8872" width="17" style="69" customWidth="1"/>
    <col min="8873" max="8873" width="14.7265625" style="69" customWidth="1"/>
    <col min="8874" max="8874" width="15.54296875" style="69" customWidth="1"/>
    <col min="8875" max="9123" width="11.54296875" style="69"/>
    <col min="9124" max="9124" width="47.7265625" style="69" customWidth="1"/>
    <col min="9125" max="9126" width="16.453125" style="69" customWidth="1"/>
    <col min="9127" max="9127" width="16.26953125" style="69" customWidth="1"/>
    <col min="9128" max="9128" width="17" style="69" customWidth="1"/>
    <col min="9129" max="9129" width="14.7265625" style="69" customWidth="1"/>
    <col min="9130" max="9130" width="15.54296875" style="69" customWidth="1"/>
    <col min="9131" max="9379" width="11.54296875" style="69"/>
    <col min="9380" max="9380" width="47.7265625" style="69" customWidth="1"/>
    <col min="9381" max="9382" width="16.453125" style="69" customWidth="1"/>
    <col min="9383" max="9383" width="16.26953125" style="69" customWidth="1"/>
    <col min="9384" max="9384" width="17" style="69" customWidth="1"/>
    <col min="9385" max="9385" width="14.7265625" style="69" customWidth="1"/>
    <col min="9386" max="9386" width="15.54296875" style="69" customWidth="1"/>
    <col min="9387" max="9635" width="11.54296875" style="69"/>
    <col min="9636" max="9636" width="47.7265625" style="69" customWidth="1"/>
    <col min="9637" max="9638" width="16.453125" style="69" customWidth="1"/>
    <col min="9639" max="9639" width="16.26953125" style="69" customWidth="1"/>
    <col min="9640" max="9640" width="17" style="69" customWidth="1"/>
    <col min="9641" max="9641" width="14.7265625" style="69" customWidth="1"/>
    <col min="9642" max="9642" width="15.54296875" style="69" customWidth="1"/>
    <col min="9643" max="9891" width="11.54296875" style="69"/>
    <col min="9892" max="9892" width="47.7265625" style="69" customWidth="1"/>
    <col min="9893" max="9894" width="16.453125" style="69" customWidth="1"/>
    <col min="9895" max="9895" width="16.26953125" style="69" customWidth="1"/>
    <col min="9896" max="9896" width="17" style="69" customWidth="1"/>
    <col min="9897" max="9897" width="14.7265625" style="69" customWidth="1"/>
    <col min="9898" max="9898" width="15.54296875" style="69" customWidth="1"/>
    <col min="9899" max="10147" width="11.54296875" style="69"/>
    <col min="10148" max="10148" width="47.7265625" style="69" customWidth="1"/>
    <col min="10149" max="10150" width="16.453125" style="69" customWidth="1"/>
    <col min="10151" max="10151" width="16.26953125" style="69" customWidth="1"/>
    <col min="10152" max="10152" width="17" style="69" customWidth="1"/>
    <col min="10153" max="10153" width="14.7265625" style="69" customWidth="1"/>
    <col min="10154" max="10154" width="15.54296875" style="69" customWidth="1"/>
    <col min="10155" max="10403" width="11.54296875" style="69"/>
    <col min="10404" max="10404" width="47.7265625" style="69" customWidth="1"/>
    <col min="10405" max="10406" width="16.453125" style="69" customWidth="1"/>
    <col min="10407" max="10407" width="16.26953125" style="69" customWidth="1"/>
    <col min="10408" max="10408" width="17" style="69" customWidth="1"/>
    <col min="10409" max="10409" width="14.7265625" style="69" customWidth="1"/>
    <col min="10410" max="10410" width="15.54296875" style="69" customWidth="1"/>
    <col min="10411" max="10659" width="11.54296875" style="69"/>
    <col min="10660" max="10660" width="47.7265625" style="69" customWidth="1"/>
    <col min="10661" max="10662" width="16.453125" style="69" customWidth="1"/>
    <col min="10663" max="10663" width="16.26953125" style="69" customWidth="1"/>
    <col min="10664" max="10664" width="17" style="69" customWidth="1"/>
    <col min="10665" max="10665" width="14.7265625" style="69" customWidth="1"/>
    <col min="10666" max="10666" width="15.54296875" style="69" customWidth="1"/>
    <col min="10667" max="10915" width="11.54296875" style="69"/>
    <col min="10916" max="10916" width="47.7265625" style="69" customWidth="1"/>
    <col min="10917" max="10918" width="16.453125" style="69" customWidth="1"/>
    <col min="10919" max="10919" width="16.26953125" style="69" customWidth="1"/>
    <col min="10920" max="10920" width="17" style="69" customWidth="1"/>
    <col min="10921" max="10921" width="14.7265625" style="69" customWidth="1"/>
    <col min="10922" max="10922" width="15.54296875" style="69" customWidth="1"/>
    <col min="10923" max="11171" width="11.54296875" style="69"/>
    <col min="11172" max="11172" width="47.7265625" style="69" customWidth="1"/>
    <col min="11173" max="11174" width="16.453125" style="69" customWidth="1"/>
    <col min="11175" max="11175" width="16.26953125" style="69" customWidth="1"/>
    <col min="11176" max="11176" width="17" style="69" customWidth="1"/>
    <col min="11177" max="11177" width="14.7265625" style="69" customWidth="1"/>
    <col min="11178" max="11178" width="15.54296875" style="69" customWidth="1"/>
    <col min="11179" max="11427" width="11.54296875" style="69"/>
    <col min="11428" max="11428" width="47.7265625" style="69" customWidth="1"/>
    <col min="11429" max="11430" width="16.453125" style="69" customWidth="1"/>
    <col min="11431" max="11431" width="16.26953125" style="69" customWidth="1"/>
    <col min="11432" max="11432" width="17" style="69" customWidth="1"/>
    <col min="11433" max="11433" width="14.7265625" style="69" customWidth="1"/>
    <col min="11434" max="11434" width="15.54296875" style="69" customWidth="1"/>
    <col min="11435" max="11683" width="11.54296875" style="69"/>
    <col min="11684" max="11684" width="47.7265625" style="69" customWidth="1"/>
    <col min="11685" max="11686" width="16.453125" style="69" customWidth="1"/>
    <col min="11687" max="11687" width="16.26953125" style="69" customWidth="1"/>
    <col min="11688" max="11688" width="17" style="69" customWidth="1"/>
    <col min="11689" max="11689" width="14.7265625" style="69" customWidth="1"/>
    <col min="11690" max="11690" width="15.54296875" style="69" customWidth="1"/>
    <col min="11691" max="11939" width="11.54296875" style="69"/>
    <col min="11940" max="11940" width="47.7265625" style="69" customWidth="1"/>
    <col min="11941" max="11942" width="16.453125" style="69" customWidth="1"/>
    <col min="11943" max="11943" width="16.26953125" style="69" customWidth="1"/>
    <col min="11944" max="11944" width="17" style="69" customWidth="1"/>
    <col min="11945" max="11945" width="14.7265625" style="69" customWidth="1"/>
    <col min="11946" max="11946" width="15.54296875" style="69" customWidth="1"/>
    <col min="11947" max="12195" width="11.54296875" style="69"/>
    <col min="12196" max="12196" width="47.7265625" style="69" customWidth="1"/>
    <col min="12197" max="12198" width="16.453125" style="69" customWidth="1"/>
    <col min="12199" max="12199" width="16.26953125" style="69" customWidth="1"/>
    <col min="12200" max="12200" width="17" style="69" customWidth="1"/>
    <col min="12201" max="12201" width="14.7265625" style="69" customWidth="1"/>
    <col min="12202" max="12202" width="15.54296875" style="69" customWidth="1"/>
    <col min="12203" max="12451" width="11.54296875" style="69"/>
    <col min="12452" max="12452" width="47.7265625" style="69" customWidth="1"/>
    <col min="12453" max="12454" width="16.453125" style="69" customWidth="1"/>
    <col min="12455" max="12455" width="16.26953125" style="69" customWidth="1"/>
    <col min="12456" max="12456" width="17" style="69" customWidth="1"/>
    <col min="12457" max="12457" width="14.7265625" style="69" customWidth="1"/>
    <col min="12458" max="12458" width="15.54296875" style="69" customWidth="1"/>
    <col min="12459" max="12707" width="11.54296875" style="69"/>
    <col min="12708" max="12708" width="47.7265625" style="69" customWidth="1"/>
    <col min="12709" max="12710" width="16.453125" style="69" customWidth="1"/>
    <col min="12711" max="12711" width="16.26953125" style="69" customWidth="1"/>
    <col min="12712" max="12712" width="17" style="69" customWidth="1"/>
    <col min="12713" max="12713" width="14.7265625" style="69" customWidth="1"/>
    <col min="12714" max="12714" width="15.54296875" style="69" customWidth="1"/>
    <col min="12715" max="12963" width="11.54296875" style="69"/>
    <col min="12964" max="12964" width="47.7265625" style="69" customWidth="1"/>
    <col min="12965" max="12966" width="16.453125" style="69" customWidth="1"/>
    <col min="12967" max="12967" width="16.26953125" style="69" customWidth="1"/>
    <col min="12968" max="12968" width="17" style="69" customWidth="1"/>
    <col min="12969" max="12969" width="14.7265625" style="69" customWidth="1"/>
    <col min="12970" max="12970" width="15.54296875" style="69" customWidth="1"/>
    <col min="12971" max="13219" width="11.54296875" style="69"/>
    <col min="13220" max="13220" width="47.7265625" style="69" customWidth="1"/>
    <col min="13221" max="13222" width="16.453125" style="69" customWidth="1"/>
    <col min="13223" max="13223" width="16.26953125" style="69" customWidth="1"/>
    <col min="13224" max="13224" width="17" style="69" customWidth="1"/>
    <col min="13225" max="13225" width="14.7265625" style="69" customWidth="1"/>
    <col min="13226" max="13226" width="15.54296875" style="69" customWidth="1"/>
    <col min="13227" max="13475" width="11.54296875" style="69"/>
    <col min="13476" max="13476" width="47.7265625" style="69" customWidth="1"/>
    <col min="13477" max="13478" width="16.453125" style="69" customWidth="1"/>
    <col min="13479" max="13479" width="16.26953125" style="69" customWidth="1"/>
    <col min="13480" max="13480" width="17" style="69" customWidth="1"/>
    <col min="13481" max="13481" width="14.7265625" style="69" customWidth="1"/>
    <col min="13482" max="13482" width="15.54296875" style="69" customWidth="1"/>
    <col min="13483" max="13731" width="11.54296875" style="69"/>
    <col min="13732" max="13732" width="47.7265625" style="69" customWidth="1"/>
    <col min="13733" max="13734" width="16.453125" style="69" customWidth="1"/>
    <col min="13735" max="13735" width="16.26953125" style="69" customWidth="1"/>
    <col min="13736" max="13736" width="17" style="69" customWidth="1"/>
    <col min="13737" max="13737" width="14.7265625" style="69" customWidth="1"/>
    <col min="13738" max="13738" width="15.54296875" style="69" customWidth="1"/>
    <col min="13739" max="13987" width="11.54296875" style="69"/>
    <col min="13988" max="13988" width="47.7265625" style="69" customWidth="1"/>
    <col min="13989" max="13990" width="16.453125" style="69" customWidth="1"/>
    <col min="13991" max="13991" width="16.26953125" style="69" customWidth="1"/>
    <col min="13992" max="13992" width="17" style="69" customWidth="1"/>
    <col min="13993" max="13993" width="14.7265625" style="69" customWidth="1"/>
    <col min="13994" max="13994" width="15.54296875" style="69" customWidth="1"/>
    <col min="13995" max="14243" width="11.54296875" style="69"/>
    <col min="14244" max="14244" width="47.7265625" style="69" customWidth="1"/>
    <col min="14245" max="14246" width="16.453125" style="69" customWidth="1"/>
    <col min="14247" max="14247" width="16.26953125" style="69" customWidth="1"/>
    <col min="14248" max="14248" width="17" style="69" customWidth="1"/>
    <col min="14249" max="14249" width="14.7265625" style="69" customWidth="1"/>
    <col min="14250" max="14250" width="15.54296875" style="69" customWidth="1"/>
    <col min="14251" max="14499" width="11.54296875" style="69"/>
    <col min="14500" max="14500" width="47.7265625" style="69" customWidth="1"/>
    <col min="14501" max="14502" width="16.453125" style="69" customWidth="1"/>
    <col min="14503" max="14503" width="16.26953125" style="69" customWidth="1"/>
    <col min="14504" max="14504" width="17" style="69" customWidth="1"/>
    <col min="14505" max="14505" width="14.7265625" style="69" customWidth="1"/>
    <col min="14506" max="14506" width="15.54296875" style="69" customWidth="1"/>
    <col min="14507" max="14755" width="11.54296875" style="69"/>
    <col min="14756" max="14756" width="47.7265625" style="69" customWidth="1"/>
    <col min="14757" max="14758" width="16.453125" style="69" customWidth="1"/>
    <col min="14759" max="14759" width="16.26953125" style="69" customWidth="1"/>
    <col min="14760" max="14760" width="17" style="69" customWidth="1"/>
    <col min="14761" max="14761" width="14.7265625" style="69" customWidth="1"/>
    <col min="14762" max="14762" width="15.54296875" style="69" customWidth="1"/>
    <col min="14763" max="15011" width="11.54296875" style="69"/>
    <col min="15012" max="15012" width="47.7265625" style="69" customWidth="1"/>
    <col min="15013" max="15014" width="16.453125" style="69" customWidth="1"/>
    <col min="15015" max="15015" width="16.26953125" style="69" customWidth="1"/>
    <col min="15016" max="15016" width="17" style="69" customWidth="1"/>
    <col min="15017" max="15017" width="14.7265625" style="69" customWidth="1"/>
    <col min="15018" max="15018" width="15.54296875" style="69" customWidth="1"/>
    <col min="15019" max="15267" width="11.54296875" style="69"/>
    <col min="15268" max="15268" width="47.7265625" style="69" customWidth="1"/>
    <col min="15269" max="15270" width="16.453125" style="69" customWidth="1"/>
    <col min="15271" max="15271" width="16.26953125" style="69" customWidth="1"/>
    <col min="15272" max="15272" width="17" style="69" customWidth="1"/>
    <col min="15273" max="15273" width="14.7265625" style="69" customWidth="1"/>
    <col min="15274" max="15274" width="15.54296875" style="69" customWidth="1"/>
    <col min="15275" max="15523" width="11.54296875" style="69"/>
    <col min="15524" max="15524" width="47.7265625" style="69" customWidth="1"/>
    <col min="15525" max="15526" width="16.453125" style="69" customWidth="1"/>
    <col min="15527" max="15527" width="16.26953125" style="69" customWidth="1"/>
    <col min="15528" max="15528" width="17" style="69" customWidth="1"/>
    <col min="15529" max="15529" width="14.7265625" style="69" customWidth="1"/>
    <col min="15530" max="15530" width="15.54296875" style="69" customWidth="1"/>
    <col min="15531" max="15779" width="11.54296875" style="69"/>
    <col min="15780" max="15780" width="47.7265625" style="69" customWidth="1"/>
    <col min="15781" max="15782" width="16.453125" style="69" customWidth="1"/>
    <col min="15783" max="15783" width="16.26953125" style="69" customWidth="1"/>
    <col min="15784" max="15784" width="17" style="69" customWidth="1"/>
    <col min="15785" max="15785" width="14.7265625" style="69" customWidth="1"/>
    <col min="15786" max="15786" width="15.54296875" style="69" customWidth="1"/>
    <col min="15787" max="16035" width="11.54296875" style="69"/>
    <col min="16036" max="16036" width="47.7265625" style="69" customWidth="1"/>
    <col min="16037" max="16038" width="16.453125" style="69" customWidth="1"/>
    <col min="16039" max="16039" width="16.26953125" style="69" customWidth="1"/>
    <col min="16040" max="16040" width="17" style="69" customWidth="1"/>
    <col min="16041" max="16041" width="14.7265625" style="69" customWidth="1"/>
    <col min="16042" max="16042" width="15.54296875" style="69" customWidth="1"/>
    <col min="16043" max="16384" width="11.54296875" style="69"/>
  </cols>
  <sheetData>
    <row r="1" spans="1:7" x14ac:dyDescent="0.35">
      <c r="A1" s="195" t="s">
        <v>453</v>
      </c>
      <c r="B1" s="195"/>
      <c r="C1" s="195"/>
      <c r="D1" s="195"/>
      <c r="E1" s="195"/>
      <c r="F1" s="195"/>
      <c r="G1" s="195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31" t="s">
        <v>454</v>
      </c>
      <c r="B3" s="132"/>
      <c r="C3" s="132"/>
      <c r="D3" s="132"/>
      <c r="E3" s="132"/>
      <c r="F3" s="132"/>
      <c r="G3" s="133"/>
    </row>
    <row r="4" spans="1:7" x14ac:dyDescent="0.35">
      <c r="A4" s="131" t="s">
        <v>2</v>
      </c>
      <c r="B4" s="132"/>
      <c r="C4" s="132"/>
      <c r="D4" s="132"/>
      <c r="E4" s="132"/>
      <c r="F4" s="132"/>
      <c r="G4" s="133"/>
    </row>
    <row r="5" spans="1:7" x14ac:dyDescent="0.35">
      <c r="A5" s="131" t="s">
        <v>455</v>
      </c>
      <c r="B5" s="132"/>
      <c r="C5" s="132"/>
      <c r="D5" s="132"/>
      <c r="E5" s="132"/>
      <c r="F5" s="132"/>
      <c r="G5" s="133"/>
    </row>
    <row r="6" spans="1:7" x14ac:dyDescent="0.35">
      <c r="A6" s="193" t="s">
        <v>499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35">
      <c r="A7" s="194"/>
      <c r="B7" s="70" t="s">
        <v>557</v>
      </c>
      <c r="C7" s="194"/>
      <c r="D7" s="194"/>
      <c r="E7" s="194"/>
      <c r="F7" s="194"/>
      <c r="G7" s="194"/>
    </row>
    <row r="8" spans="1:7" ht="29" x14ac:dyDescent="0.35">
      <c r="A8" s="71" t="s">
        <v>500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9" x14ac:dyDescent="0.35">
      <c r="A15" s="64" t="s">
        <v>559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4" t="s">
        <v>560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5" t="s">
        <v>561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3" t="s">
        <v>562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60"/>
      <c r="B21" s="60"/>
      <c r="C21" s="60"/>
      <c r="D21" s="60"/>
      <c r="E21" s="60"/>
      <c r="F21" s="60"/>
      <c r="G21" s="60"/>
    </row>
    <row r="22" spans="1:7" x14ac:dyDescent="0.35">
      <c r="A22" s="66" t="s">
        <v>501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5">
      <c r="A23" s="63" t="s">
        <v>563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564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63" t="s">
        <v>565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9" x14ac:dyDescent="0.3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60"/>
      <c r="B28" s="60"/>
      <c r="C28" s="60"/>
      <c r="D28" s="60"/>
      <c r="E28" s="60"/>
      <c r="F28" s="60"/>
      <c r="G28" s="60"/>
    </row>
    <row r="29" spans="1:7" x14ac:dyDescent="0.35">
      <c r="A29" s="66" t="s">
        <v>502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5">
      <c r="A31" s="60"/>
      <c r="B31" s="60"/>
      <c r="C31" s="60"/>
      <c r="D31" s="60"/>
      <c r="E31" s="60"/>
      <c r="F31" s="60"/>
      <c r="G31" s="60"/>
    </row>
    <row r="32" spans="1:7" x14ac:dyDescent="0.35">
      <c r="A32" s="72" t="s">
        <v>566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5">
      <c r="A33" s="60"/>
      <c r="B33" s="60"/>
      <c r="C33" s="60"/>
      <c r="D33" s="60"/>
      <c r="E33" s="60"/>
      <c r="F33" s="60"/>
      <c r="G33" s="60"/>
    </row>
    <row r="34" spans="1:7" x14ac:dyDescent="0.3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35">
      <c r="A35" s="73" t="s">
        <v>480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5">
      <c r="A37" s="66" t="s">
        <v>567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196" t="s">
        <v>482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483</v>
      </c>
      <c r="B3" s="114"/>
      <c r="C3" s="114"/>
      <c r="D3" s="114"/>
      <c r="E3" s="114"/>
      <c r="F3" s="114"/>
      <c r="G3" s="115"/>
    </row>
    <row r="4" spans="1:7" x14ac:dyDescent="0.35">
      <c r="A4" s="113" t="s">
        <v>2</v>
      </c>
      <c r="B4" s="114"/>
      <c r="C4" s="114"/>
      <c r="D4" s="114"/>
      <c r="E4" s="114"/>
      <c r="F4" s="114"/>
      <c r="G4" s="115"/>
    </row>
    <row r="5" spans="1:7" x14ac:dyDescent="0.35">
      <c r="A5" s="113" t="s">
        <v>455</v>
      </c>
      <c r="B5" s="114"/>
      <c r="C5" s="114"/>
      <c r="D5" s="114"/>
      <c r="E5" s="114"/>
      <c r="F5" s="114"/>
      <c r="G5" s="115"/>
    </row>
    <row r="6" spans="1:7" x14ac:dyDescent="0.35">
      <c r="A6" s="197" t="s">
        <v>568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35">
      <c r="A7" s="198"/>
      <c r="B7" s="37" t="s">
        <v>557</v>
      </c>
      <c r="C7" s="194"/>
      <c r="D7" s="194"/>
      <c r="E7" s="194"/>
      <c r="F7" s="194"/>
      <c r="G7" s="194"/>
    </row>
    <row r="8" spans="1:7" x14ac:dyDescent="0.35">
      <c r="A8" s="26" t="s">
        <v>484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5">
      <c r="A9" s="58" t="s">
        <v>569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570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58" t="s">
        <v>487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59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9" t="s">
        <v>571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58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9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58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53"/>
      <c r="B18" s="45"/>
      <c r="C18" s="45"/>
      <c r="D18" s="45"/>
      <c r="E18" s="45"/>
      <c r="F18" s="45"/>
      <c r="G18" s="45"/>
    </row>
    <row r="19" spans="1:7" x14ac:dyDescent="0.3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5">
      <c r="A20" s="58" t="s">
        <v>569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570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5">
      <c r="A22" s="58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9" t="s">
        <v>488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9" t="s">
        <v>571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9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9" t="s">
        <v>491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58" t="s">
        <v>493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5">
      <c r="A29" s="45"/>
      <c r="B29" s="45"/>
      <c r="C29" s="45"/>
      <c r="D29" s="45"/>
      <c r="E29" s="45"/>
      <c r="F29" s="45"/>
      <c r="G29" s="45"/>
    </row>
    <row r="30" spans="1:7" x14ac:dyDescent="0.35">
      <c r="A30" s="3" t="s">
        <v>496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196" t="s">
        <v>497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498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0" t="s">
        <v>499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1" x14ac:dyDescent="0.35">
      <c r="A6" s="177"/>
      <c r="B6" s="202"/>
      <c r="C6" s="202"/>
      <c r="D6" s="202"/>
      <c r="E6" s="202"/>
      <c r="F6" s="202"/>
      <c r="G6" s="37" t="s">
        <v>572</v>
      </c>
    </row>
    <row r="7" spans="1:7" x14ac:dyDescent="0.35">
      <c r="A7" s="62" t="s">
        <v>500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5">
      <c r="A8" s="63" t="s">
        <v>573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63" t="s">
        <v>574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576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64" t="s">
        <v>464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63" t="s">
        <v>465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5" t="s">
        <v>577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3" t="s">
        <v>467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578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579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0"/>
      <c r="B20" s="60"/>
      <c r="C20" s="60"/>
      <c r="D20" s="60"/>
      <c r="E20" s="60"/>
      <c r="F20" s="60"/>
      <c r="G20" s="60"/>
    </row>
    <row r="21" spans="1:7" x14ac:dyDescent="0.35">
      <c r="A21" s="66" t="s">
        <v>501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5">
      <c r="A22" s="63" t="s">
        <v>580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63" t="s">
        <v>581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5">
      <c r="A25" s="64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63" t="s">
        <v>582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45"/>
      <c r="B27" s="60"/>
      <c r="C27" s="60"/>
      <c r="D27" s="60"/>
      <c r="E27" s="60"/>
      <c r="F27" s="60"/>
      <c r="G27" s="60"/>
    </row>
    <row r="28" spans="1:7" x14ac:dyDescent="0.35">
      <c r="A28" s="3" t="s">
        <v>502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5">
      <c r="A30" s="45"/>
      <c r="B30" s="60"/>
      <c r="C30" s="60"/>
      <c r="D30" s="60"/>
      <c r="E30" s="60"/>
      <c r="F30" s="60"/>
      <c r="G30" s="60"/>
    </row>
    <row r="31" spans="1:7" x14ac:dyDescent="0.3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5">
      <c r="A32" s="45"/>
      <c r="B32" s="60"/>
      <c r="C32" s="60"/>
      <c r="D32" s="60"/>
      <c r="E32" s="60"/>
      <c r="F32" s="60"/>
      <c r="G32" s="60"/>
    </row>
    <row r="33" spans="1:7" x14ac:dyDescent="0.3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35">
      <c r="A34" s="67" t="s">
        <v>480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5">
      <c r="A35" s="67" t="s">
        <v>583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5">
      <c r="A37" s="55"/>
      <c r="B37" s="68"/>
      <c r="C37" s="68"/>
      <c r="D37" s="68"/>
      <c r="E37" s="68"/>
      <c r="F37" s="68"/>
      <c r="G37" s="68"/>
    </row>
    <row r="38" spans="1:7" x14ac:dyDescent="0.35">
      <c r="A38" s="61"/>
    </row>
    <row r="39" spans="1:7" x14ac:dyDescent="0.35">
      <c r="A39" s="199" t="s">
        <v>584</v>
      </c>
      <c r="B39" s="199"/>
      <c r="C39" s="199"/>
      <c r="D39" s="199"/>
      <c r="E39" s="199"/>
      <c r="F39" s="199"/>
      <c r="G39" s="199"/>
    </row>
    <row r="40" spans="1:7" x14ac:dyDescent="0.35">
      <c r="A40" s="199" t="s">
        <v>585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196" t="s">
        <v>506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507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3" t="s">
        <v>568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35">
      <c r="A6" s="204"/>
      <c r="B6" s="202"/>
      <c r="C6" s="202"/>
      <c r="D6" s="202"/>
      <c r="E6" s="202"/>
      <c r="F6" s="202"/>
      <c r="G6" s="37" t="s">
        <v>586</v>
      </c>
    </row>
    <row r="7" spans="1:7" x14ac:dyDescent="0.35">
      <c r="A7" s="26" t="s">
        <v>484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5">
      <c r="A8" s="58" t="s">
        <v>569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58" t="s">
        <v>570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5">
      <c r="A11" s="59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5">
      <c r="A12" s="59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8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59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8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45"/>
      <c r="B17" s="45"/>
      <c r="C17" s="45"/>
      <c r="D17" s="45"/>
      <c r="E17" s="45"/>
      <c r="F17" s="45"/>
      <c r="G17" s="45"/>
    </row>
    <row r="18" spans="1:7" x14ac:dyDescent="0.3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5">
      <c r="A19" s="58" t="s">
        <v>569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58" t="s">
        <v>570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487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5">
      <c r="A22" s="59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8" t="s">
        <v>571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8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8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8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45"/>
      <c r="B28" s="45"/>
      <c r="C28" s="45"/>
      <c r="D28" s="45"/>
      <c r="E28" s="45"/>
      <c r="F28" s="45"/>
      <c r="G28" s="45"/>
    </row>
    <row r="29" spans="1:7" x14ac:dyDescent="0.35">
      <c r="A29" s="3" t="s">
        <v>587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5">
      <c r="A30" s="55"/>
      <c r="B30" s="55"/>
      <c r="C30" s="55"/>
      <c r="D30" s="55"/>
      <c r="E30" s="55"/>
      <c r="F30" s="55"/>
      <c r="G30" s="55"/>
    </row>
    <row r="31" spans="1:7" x14ac:dyDescent="0.35">
      <c r="A31" s="61"/>
    </row>
    <row r="32" spans="1:7" x14ac:dyDescent="0.35">
      <c r="A32" s="199" t="s">
        <v>584</v>
      </c>
      <c r="B32" s="199"/>
      <c r="C32" s="199"/>
      <c r="D32" s="199"/>
      <c r="E32" s="199"/>
      <c r="F32" s="199"/>
      <c r="G32" s="199"/>
    </row>
    <row r="33" spans="1:7" x14ac:dyDescent="0.35">
      <c r="A33" s="199" t="s">
        <v>585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57" customWidth="1"/>
    <col min="2" max="2" width="23.54296875" style="57" customWidth="1"/>
    <col min="3" max="3" width="18.453125" style="57" customWidth="1"/>
    <col min="4" max="4" width="17.453125" style="57" customWidth="1"/>
    <col min="5" max="5" width="19.7265625" style="57" customWidth="1"/>
    <col min="6" max="6" width="23.1796875" style="57" bestFit="1" customWidth="1"/>
    <col min="7" max="211" width="65" style="57"/>
    <col min="212" max="212" width="60.54296875" style="57" customWidth="1"/>
    <col min="213" max="213" width="23.54296875" style="57" customWidth="1"/>
    <col min="214" max="214" width="18.453125" style="57" customWidth="1"/>
    <col min="215" max="215" width="17.453125" style="57" customWidth="1"/>
    <col min="216" max="216" width="19.7265625" style="57" customWidth="1"/>
    <col min="217" max="217" width="19.1796875" style="57" customWidth="1"/>
    <col min="218" max="218" width="37.26953125" style="57" bestFit="1" customWidth="1"/>
    <col min="219" max="467" width="65" style="57"/>
    <col min="468" max="468" width="60.54296875" style="57" customWidth="1"/>
    <col min="469" max="469" width="23.54296875" style="57" customWidth="1"/>
    <col min="470" max="470" width="18.453125" style="57" customWidth="1"/>
    <col min="471" max="471" width="17.453125" style="57" customWidth="1"/>
    <col min="472" max="472" width="19.7265625" style="57" customWidth="1"/>
    <col min="473" max="473" width="19.1796875" style="57" customWidth="1"/>
    <col min="474" max="474" width="37.26953125" style="57" bestFit="1" customWidth="1"/>
    <col min="475" max="723" width="65" style="57"/>
    <col min="724" max="724" width="60.54296875" style="57" customWidth="1"/>
    <col min="725" max="725" width="23.54296875" style="57" customWidth="1"/>
    <col min="726" max="726" width="18.453125" style="57" customWidth="1"/>
    <col min="727" max="727" width="17.453125" style="57" customWidth="1"/>
    <col min="728" max="728" width="19.7265625" style="57" customWidth="1"/>
    <col min="729" max="729" width="19.1796875" style="57" customWidth="1"/>
    <col min="730" max="730" width="37.26953125" style="57" bestFit="1" customWidth="1"/>
    <col min="731" max="979" width="65" style="57"/>
    <col min="980" max="980" width="60.54296875" style="57" customWidth="1"/>
    <col min="981" max="981" width="23.54296875" style="57" customWidth="1"/>
    <col min="982" max="982" width="18.453125" style="57" customWidth="1"/>
    <col min="983" max="983" width="17.453125" style="57" customWidth="1"/>
    <col min="984" max="984" width="19.7265625" style="57" customWidth="1"/>
    <col min="985" max="985" width="19.1796875" style="57" customWidth="1"/>
    <col min="986" max="986" width="37.26953125" style="57" bestFit="1" customWidth="1"/>
    <col min="987" max="1235" width="65" style="57"/>
    <col min="1236" max="1236" width="60.54296875" style="57" customWidth="1"/>
    <col min="1237" max="1237" width="23.54296875" style="57" customWidth="1"/>
    <col min="1238" max="1238" width="18.453125" style="57" customWidth="1"/>
    <col min="1239" max="1239" width="17.453125" style="57" customWidth="1"/>
    <col min="1240" max="1240" width="19.7265625" style="57" customWidth="1"/>
    <col min="1241" max="1241" width="19.1796875" style="57" customWidth="1"/>
    <col min="1242" max="1242" width="37.26953125" style="57" bestFit="1" customWidth="1"/>
    <col min="1243" max="1491" width="65" style="57"/>
    <col min="1492" max="1492" width="60.54296875" style="57" customWidth="1"/>
    <col min="1493" max="1493" width="23.54296875" style="57" customWidth="1"/>
    <col min="1494" max="1494" width="18.453125" style="57" customWidth="1"/>
    <col min="1495" max="1495" width="17.453125" style="57" customWidth="1"/>
    <col min="1496" max="1496" width="19.7265625" style="57" customWidth="1"/>
    <col min="1497" max="1497" width="19.1796875" style="57" customWidth="1"/>
    <col min="1498" max="1498" width="37.26953125" style="57" bestFit="1" customWidth="1"/>
    <col min="1499" max="1747" width="65" style="57"/>
    <col min="1748" max="1748" width="60.54296875" style="57" customWidth="1"/>
    <col min="1749" max="1749" width="23.54296875" style="57" customWidth="1"/>
    <col min="1750" max="1750" width="18.453125" style="57" customWidth="1"/>
    <col min="1751" max="1751" width="17.453125" style="57" customWidth="1"/>
    <col min="1752" max="1752" width="19.7265625" style="57" customWidth="1"/>
    <col min="1753" max="1753" width="19.1796875" style="57" customWidth="1"/>
    <col min="1754" max="1754" width="37.26953125" style="57" bestFit="1" customWidth="1"/>
    <col min="1755" max="2003" width="65" style="57"/>
    <col min="2004" max="2004" width="60.54296875" style="57" customWidth="1"/>
    <col min="2005" max="2005" width="23.54296875" style="57" customWidth="1"/>
    <col min="2006" max="2006" width="18.453125" style="57" customWidth="1"/>
    <col min="2007" max="2007" width="17.453125" style="57" customWidth="1"/>
    <col min="2008" max="2008" width="19.7265625" style="57" customWidth="1"/>
    <col min="2009" max="2009" width="19.1796875" style="57" customWidth="1"/>
    <col min="2010" max="2010" width="37.26953125" style="57" bestFit="1" customWidth="1"/>
    <col min="2011" max="2259" width="65" style="57"/>
    <col min="2260" max="2260" width="60.54296875" style="57" customWidth="1"/>
    <col min="2261" max="2261" width="23.54296875" style="57" customWidth="1"/>
    <col min="2262" max="2262" width="18.453125" style="57" customWidth="1"/>
    <col min="2263" max="2263" width="17.453125" style="57" customWidth="1"/>
    <col min="2264" max="2264" width="19.7265625" style="57" customWidth="1"/>
    <col min="2265" max="2265" width="19.1796875" style="57" customWidth="1"/>
    <col min="2266" max="2266" width="37.26953125" style="57" bestFit="1" customWidth="1"/>
    <col min="2267" max="2515" width="65" style="57"/>
    <col min="2516" max="2516" width="60.54296875" style="57" customWidth="1"/>
    <col min="2517" max="2517" width="23.54296875" style="57" customWidth="1"/>
    <col min="2518" max="2518" width="18.453125" style="57" customWidth="1"/>
    <col min="2519" max="2519" width="17.453125" style="57" customWidth="1"/>
    <col min="2520" max="2520" width="19.7265625" style="57" customWidth="1"/>
    <col min="2521" max="2521" width="19.1796875" style="57" customWidth="1"/>
    <col min="2522" max="2522" width="37.26953125" style="57" bestFit="1" customWidth="1"/>
    <col min="2523" max="2771" width="65" style="57"/>
    <col min="2772" max="2772" width="60.54296875" style="57" customWidth="1"/>
    <col min="2773" max="2773" width="23.54296875" style="57" customWidth="1"/>
    <col min="2774" max="2774" width="18.453125" style="57" customWidth="1"/>
    <col min="2775" max="2775" width="17.453125" style="57" customWidth="1"/>
    <col min="2776" max="2776" width="19.7265625" style="57" customWidth="1"/>
    <col min="2777" max="2777" width="19.1796875" style="57" customWidth="1"/>
    <col min="2778" max="2778" width="37.26953125" style="57" bestFit="1" customWidth="1"/>
    <col min="2779" max="3027" width="65" style="57"/>
    <col min="3028" max="3028" width="60.54296875" style="57" customWidth="1"/>
    <col min="3029" max="3029" width="23.54296875" style="57" customWidth="1"/>
    <col min="3030" max="3030" width="18.453125" style="57" customWidth="1"/>
    <col min="3031" max="3031" width="17.453125" style="57" customWidth="1"/>
    <col min="3032" max="3032" width="19.7265625" style="57" customWidth="1"/>
    <col min="3033" max="3033" width="19.1796875" style="57" customWidth="1"/>
    <col min="3034" max="3034" width="37.26953125" style="57" bestFit="1" customWidth="1"/>
    <col min="3035" max="3283" width="65" style="57"/>
    <col min="3284" max="3284" width="60.54296875" style="57" customWidth="1"/>
    <col min="3285" max="3285" width="23.54296875" style="57" customWidth="1"/>
    <col min="3286" max="3286" width="18.453125" style="57" customWidth="1"/>
    <col min="3287" max="3287" width="17.453125" style="57" customWidth="1"/>
    <col min="3288" max="3288" width="19.7265625" style="57" customWidth="1"/>
    <col min="3289" max="3289" width="19.1796875" style="57" customWidth="1"/>
    <col min="3290" max="3290" width="37.26953125" style="57" bestFit="1" customWidth="1"/>
    <col min="3291" max="3539" width="65" style="57"/>
    <col min="3540" max="3540" width="60.54296875" style="57" customWidth="1"/>
    <col min="3541" max="3541" width="23.54296875" style="57" customWidth="1"/>
    <col min="3542" max="3542" width="18.453125" style="57" customWidth="1"/>
    <col min="3543" max="3543" width="17.453125" style="57" customWidth="1"/>
    <col min="3544" max="3544" width="19.7265625" style="57" customWidth="1"/>
    <col min="3545" max="3545" width="19.1796875" style="57" customWidth="1"/>
    <col min="3546" max="3546" width="37.26953125" style="57" bestFit="1" customWidth="1"/>
    <col min="3547" max="3795" width="65" style="57"/>
    <col min="3796" max="3796" width="60.54296875" style="57" customWidth="1"/>
    <col min="3797" max="3797" width="23.54296875" style="57" customWidth="1"/>
    <col min="3798" max="3798" width="18.453125" style="57" customWidth="1"/>
    <col min="3799" max="3799" width="17.453125" style="57" customWidth="1"/>
    <col min="3800" max="3800" width="19.7265625" style="57" customWidth="1"/>
    <col min="3801" max="3801" width="19.1796875" style="57" customWidth="1"/>
    <col min="3802" max="3802" width="37.26953125" style="57" bestFit="1" customWidth="1"/>
    <col min="3803" max="4051" width="65" style="57"/>
    <col min="4052" max="4052" width="60.54296875" style="57" customWidth="1"/>
    <col min="4053" max="4053" width="23.54296875" style="57" customWidth="1"/>
    <col min="4054" max="4054" width="18.453125" style="57" customWidth="1"/>
    <col min="4055" max="4055" width="17.453125" style="57" customWidth="1"/>
    <col min="4056" max="4056" width="19.7265625" style="57" customWidth="1"/>
    <col min="4057" max="4057" width="19.1796875" style="57" customWidth="1"/>
    <col min="4058" max="4058" width="37.26953125" style="57" bestFit="1" customWidth="1"/>
    <col min="4059" max="4307" width="65" style="57"/>
    <col min="4308" max="4308" width="60.54296875" style="57" customWidth="1"/>
    <col min="4309" max="4309" width="23.54296875" style="57" customWidth="1"/>
    <col min="4310" max="4310" width="18.453125" style="57" customWidth="1"/>
    <col min="4311" max="4311" width="17.453125" style="57" customWidth="1"/>
    <col min="4312" max="4312" width="19.7265625" style="57" customWidth="1"/>
    <col min="4313" max="4313" width="19.1796875" style="57" customWidth="1"/>
    <col min="4314" max="4314" width="37.26953125" style="57" bestFit="1" customWidth="1"/>
    <col min="4315" max="4563" width="65" style="57"/>
    <col min="4564" max="4564" width="60.54296875" style="57" customWidth="1"/>
    <col min="4565" max="4565" width="23.54296875" style="57" customWidth="1"/>
    <col min="4566" max="4566" width="18.453125" style="57" customWidth="1"/>
    <col min="4567" max="4567" width="17.453125" style="57" customWidth="1"/>
    <col min="4568" max="4568" width="19.7265625" style="57" customWidth="1"/>
    <col min="4569" max="4569" width="19.1796875" style="57" customWidth="1"/>
    <col min="4570" max="4570" width="37.26953125" style="57" bestFit="1" customWidth="1"/>
    <col min="4571" max="4819" width="65" style="57"/>
    <col min="4820" max="4820" width="60.54296875" style="57" customWidth="1"/>
    <col min="4821" max="4821" width="23.54296875" style="57" customWidth="1"/>
    <col min="4822" max="4822" width="18.453125" style="57" customWidth="1"/>
    <col min="4823" max="4823" width="17.453125" style="57" customWidth="1"/>
    <col min="4824" max="4824" width="19.7265625" style="57" customWidth="1"/>
    <col min="4825" max="4825" width="19.1796875" style="57" customWidth="1"/>
    <col min="4826" max="4826" width="37.26953125" style="57" bestFit="1" customWidth="1"/>
    <col min="4827" max="5075" width="65" style="57"/>
    <col min="5076" max="5076" width="60.54296875" style="57" customWidth="1"/>
    <col min="5077" max="5077" width="23.54296875" style="57" customWidth="1"/>
    <col min="5078" max="5078" width="18.453125" style="57" customWidth="1"/>
    <col min="5079" max="5079" width="17.453125" style="57" customWidth="1"/>
    <col min="5080" max="5080" width="19.7265625" style="57" customWidth="1"/>
    <col min="5081" max="5081" width="19.1796875" style="57" customWidth="1"/>
    <col min="5082" max="5082" width="37.26953125" style="57" bestFit="1" customWidth="1"/>
    <col min="5083" max="5331" width="65" style="57"/>
    <col min="5332" max="5332" width="60.54296875" style="57" customWidth="1"/>
    <col min="5333" max="5333" width="23.54296875" style="57" customWidth="1"/>
    <col min="5334" max="5334" width="18.453125" style="57" customWidth="1"/>
    <col min="5335" max="5335" width="17.453125" style="57" customWidth="1"/>
    <col min="5336" max="5336" width="19.7265625" style="57" customWidth="1"/>
    <col min="5337" max="5337" width="19.1796875" style="57" customWidth="1"/>
    <col min="5338" max="5338" width="37.26953125" style="57" bestFit="1" customWidth="1"/>
    <col min="5339" max="5587" width="65" style="57"/>
    <col min="5588" max="5588" width="60.54296875" style="57" customWidth="1"/>
    <col min="5589" max="5589" width="23.54296875" style="57" customWidth="1"/>
    <col min="5590" max="5590" width="18.453125" style="57" customWidth="1"/>
    <col min="5591" max="5591" width="17.453125" style="57" customWidth="1"/>
    <col min="5592" max="5592" width="19.7265625" style="57" customWidth="1"/>
    <col min="5593" max="5593" width="19.1796875" style="57" customWidth="1"/>
    <col min="5594" max="5594" width="37.26953125" style="57" bestFit="1" customWidth="1"/>
    <col min="5595" max="5843" width="65" style="57"/>
    <col min="5844" max="5844" width="60.54296875" style="57" customWidth="1"/>
    <col min="5845" max="5845" width="23.54296875" style="57" customWidth="1"/>
    <col min="5846" max="5846" width="18.453125" style="57" customWidth="1"/>
    <col min="5847" max="5847" width="17.453125" style="57" customWidth="1"/>
    <col min="5848" max="5848" width="19.7265625" style="57" customWidth="1"/>
    <col min="5849" max="5849" width="19.1796875" style="57" customWidth="1"/>
    <col min="5850" max="5850" width="37.26953125" style="57" bestFit="1" customWidth="1"/>
    <col min="5851" max="6099" width="65" style="57"/>
    <col min="6100" max="6100" width="60.54296875" style="57" customWidth="1"/>
    <col min="6101" max="6101" width="23.54296875" style="57" customWidth="1"/>
    <col min="6102" max="6102" width="18.453125" style="57" customWidth="1"/>
    <col min="6103" max="6103" width="17.453125" style="57" customWidth="1"/>
    <col min="6104" max="6104" width="19.7265625" style="57" customWidth="1"/>
    <col min="6105" max="6105" width="19.1796875" style="57" customWidth="1"/>
    <col min="6106" max="6106" width="37.26953125" style="57" bestFit="1" customWidth="1"/>
    <col min="6107" max="6355" width="65" style="57"/>
    <col min="6356" max="6356" width="60.54296875" style="57" customWidth="1"/>
    <col min="6357" max="6357" width="23.54296875" style="57" customWidth="1"/>
    <col min="6358" max="6358" width="18.453125" style="57" customWidth="1"/>
    <col min="6359" max="6359" width="17.453125" style="57" customWidth="1"/>
    <col min="6360" max="6360" width="19.7265625" style="57" customWidth="1"/>
    <col min="6361" max="6361" width="19.1796875" style="57" customWidth="1"/>
    <col min="6362" max="6362" width="37.26953125" style="57" bestFit="1" customWidth="1"/>
    <col min="6363" max="6611" width="65" style="57"/>
    <col min="6612" max="6612" width="60.54296875" style="57" customWidth="1"/>
    <col min="6613" max="6613" width="23.54296875" style="57" customWidth="1"/>
    <col min="6614" max="6614" width="18.453125" style="57" customWidth="1"/>
    <col min="6615" max="6615" width="17.453125" style="57" customWidth="1"/>
    <col min="6616" max="6616" width="19.7265625" style="57" customWidth="1"/>
    <col min="6617" max="6617" width="19.1796875" style="57" customWidth="1"/>
    <col min="6618" max="6618" width="37.26953125" style="57" bestFit="1" customWidth="1"/>
    <col min="6619" max="6867" width="65" style="57"/>
    <col min="6868" max="6868" width="60.54296875" style="57" customWidth="1"/>
    <col min="6869" max="6869" width="23.54296875" style="57" customWidth="1"/>
    <col min="6870" max="6870" width="18.453125" style="57" customWidth="1"/>
    <col min="6871" max="6871" width="17.453125" style="57" customWidth="1"/>
    <col min="6872" max="6872" width="19.7265625" style="57" customWidth="1"/>
    <col min="6873" max="6873" width="19.1796875" style="57" customWidth="1"/>
    <col min="6874" max="6874" width="37.26953125" style="57" bestFit="1" customWidth="1"/>
    <col min="6875" max="7123" width="65" style="57"/>
    <col min="7124" max="7124" width="60.54296875" style="57" customWidth="1"/>
    <col min="7125" max="7125" width="23.54296875" style="57" customWidth="1"/>
    <col min="7126" max="7126" width="18.453125" style="57" customWidth="1"/>
    <col min="7127" max="7127" width="17.453125" style="57" customWidth="1"/>
    <col min="7128" max="7128" width="19.7265625" style="57" customWidth="1"/>
    <col min="7129" max="7129" width="19.1796875" style="57" customWidth="1"/>
    <col min="7130" max="7130" width="37.26953125" style="57" bestFit="1" customWidth="1"/>
    <col min="7131" max="7379" width="65" style="57"/>
    <col min="7380" max="7380" width="60.54296875" style="57" customWidth="1"/>
    <col min="7381" max="7381" width="23.54296875" style="57" customWidth="1"/>
    <col min="7382" max="7382" width="18.453125" style="57" customWidth="1"/>
    <col min="7383" max="7383" width="17.453125" style="57" customWidth="1"/>
    <col min="7384" max="7384" width="19.7265625" style="57" customWidth="1"/>
    <col min="7385" max="7385" width="19.1796875" style="57" customWidth="1"/>
    <col min="7386" max="7386" width="37.26953125" style="57" bestFit="1" customWidth="1"/>
    <col min="7387" max="7635" width="65" style="57"/>
    <col min="7636" max="7636" width="60.54296875" style="57" customWidth="1"/>
    <col min="7637" max="7637" width="23.54296875" style="57" customWidth="1"/>
    <col min="7638" max="7638" width="18.453125" style="57" customWidth="1"/>
    <col min="7639" max="7639" width="17.453125" style="57" customWidth="1"/>
    <col min="7640" max="7640" width="19.7265625" style="57" customWidth="1"/>
    <col min="7641" max="7641" width="19.1796875" style="57" customWidth="1"/>
    <col min="7642" max="7642" width="37.26953125" style="57" bestFit="1" customWidth="1"/>
    <col min="7643" max="7891" width="65" style="57"/>
    <col min="7892" max="7892" width="60.54296875" style="57" customWidth="1"/>
    <col min="7893" max="7893" width="23.54296875" style="57" customWidth="1"/>
    <col min="7894" max="7894" width="18.453125" style="57" customWidth="1"/>
    <col min="7895" max="7895" width="17.453125" style="57" customWidth="1"/>
    <col min="7896" max="7896" width="19.7265625" style="57" customWidth="1"/>
    <col min="7897" max="7897" width="19.1796875" style="57" customWidth="1"/>
    <col min="7898" max="7898" width="37.26953125" style="57" bestFit="1" customWidth="1"/>
    <col min="7899" max="8147" width="65" style="57"/>
    <col min="8148" max="8148" width="60.54296875" style="57" customWidth="1"/>
    <col min="8149" max="8149" width="23.54296875" style="57" customWidth="1"/>
    <col min="8150" max="8150" width="18.453125" style="57" customWidth="1"/>
    <col min="8151" max="8151" width="17.453125" style="57" customWidth="1"/>
    <col min="8152" max="8152" width="19.7265625" style="57" customWidth="1"/>
    <col min="8153" max="8153" width="19.1796875" style="57" customWidth="1"/>
    <col min="8154" max="8154" width="37.26953125" style="57" bestFit="1" customWidth="1"/>
    <col min="8155" max="8403" width="65" style="57"/>
    <col min="8404" max="8404" width="60.54296875" style="57" customWidth="1"/>
    <col min="8405" max="8405" width="23.54296875" style="57" customWidth="1"/>
    <col min="8406" max="8406" width="18.453125" style="57" customWidth="1"/>
    <col min="8407" max="8407" width="17.453125" style="57" customWidth="1"/>
    <col min="8408" max="8408" width="19.7265625" style="57" customWidth="1"/>
    <col min="8409" max="8409" width="19.1796875" style="57" customWidth="1"/>
    <col min="8410" max="8410" width="37.26953125" style="57" bestFit="1" customWidth="1"/>
    <col min="8411" max="8659" width="65" style="57"/>
    <col min="8660" max="8660" width="60.54296875" style="57" customWidth="1"/>
    <col min="8661" max="8661" width="23.54296875" style="57" customWidth="1"/>
    <col min="8662" max="8662" width="18.453125" style="57" customWidth="1"/>
    <col min="8663" max="8663" width="17.453125" style="57" customWidth="1"/>
    <col min="8664" max="8664" width="19.7265625" style="57" customWidth="1"/>
    <col min="8665" max="8665" width="19.1796875" style="57" customWidth="1"/>
    <col min="8666" max="8666" width="37.26953125" style="57" bestFit="1" customWidth="1"/>
    <col min="8667" max="8915" width="65" style="57"/>
    <col min="8916" max="8916" width="60.54296875" style="57" customWidth="1"/>
    <col min="8917" max="8917" width="23.54296875" style="57" customWidth="1"/>
    <col min="8918" max="8918" width="18.453125" style="57" customWidth="1"/>
    <col min="8919" max="8919" width="17.453125" style="57" customWidth="1"/>
    <col min="8920" max="8920" width="19.7265625" style="57" customWidth="1"/>
    <col min="8921" max="8921" width="19.1796875" style="57" customWidth="1"/>
    <col min="8922" max="8922" width="37.26953125" style="57" bestFit="1" customWidth="1"/>
    <col min="8923" max="9171" width="65" style="57"/>
    <col min="9172" max="9172" width="60.54296875" style="57" customWidth="1"/>
    <col min="9173" max="9173" width="23.54296875" style="57" customWidth="1"/>
    <col min="9174" max="9174" width="18.453125" style="57" customWidth="1"/>
    <col min="9175" max="9175" width="17.453125" style="57" customWidth="1"/>
    <col min="9176" max="9176" width="19.7265625" style="57" customWidth="1"/>
    <col min="9177" max="9177" width="19.1796875" style="57" customWidth="1"/>
    <col min="9178" max="9178" width="37.26953125" style="57" bestFit="1" customWidth="1"/>
    <col min="9179" max="9427" width="65" style="57"/>
    <col min="9428" max="9428" width="60.54296875" style="57" customWidth="1"/>
    <col min="9429" max="9429" width="23.54296875" style="57" customWidth="1"/>
    <col min="9430" max="9430" width="18.453125" style="57" customWidth="1"/>
    <col min="9431" max="9431" width="17.453125" style="57" customWidth="1"/>
    <col min="9432" max="9432" width="19.7265625" style="57" customWidth="1"/>
    <col min="9433" max="9433" width="19.1796875" style="57" customWidth="1"/>
    <col min="9434" max="9434" width="37.26953125" style="57" bestFit="1" customWidth="1"/>
    <col min="9435" max="9683" width="65" style="57"/>
    <col min="9684" max="9684" width="60.54296875" style="57" customWidth="1"/>
    <col min="9685" max="9685" width="23.54296875" style="57" customWidth="1"/>
    <col min="9686" max="9686" width="18.453125" style="57" customWidth="1"/>
    <col min="9687" max="9687" width="17.453125" style="57" customWidth="1"/>
    <col min="9688" max="9688" width="19.7265625" style="57" customWidth="1"/>
    <col min="9689" max="9689" width="19.1796875" style="57" customWidth="1"/>
    <col min="9690" max="9690" width="37.26953125" style="57" bestFit="1" customWidth="1"/>
    <col min="9691" max="9939" width="65" style="57"/>
    <col min="9940" max="9940" width="60.54296875" style="57" customWidth="1"/>
    <col min="9941" max="9941" width="23.54296875" style="57" customWidth="1"/>
    <col min="9942" max="9942" width="18.453125" style="57" customWidth="1"/>
    <col min="9943" max="9943" width="17.453125" style="57" customWidth="1"/>
    <col min="9944" max="9944" width="19.7265625" style="57" customWidth="1"/>
    <col min="9945" max="9945" width="19.1796875" style="57" customWidth="1"/>
    <col min="9946" max="9946" width="37.26953125" style="57" bestFit="1" customWidth="1"/>
    <col min="9947" max="10195" width="65" style="57"/>
    <col min="10196" max="10196" width="60.54296875" style="57" customWidth="1"/>
    <col min="10197" max="10197" width="23.54296875" style="57" customWidth="1"/>
    <col min="10198" max="10198" width="18.453125" style="57" customWidth="1"/>
    <col min="10199" max="10199" width="17.453125" style="57" customWidth="1"/>
    <col min="10200" max="10200" width="19.7265625" style="57" customWidth="1"/>
    <col min="10201" max="10201" width="19.1796875" style="57" customWidth="1"/>
    <col min="10202" max="10202" width="37.26953125" style="57" bestFit="1" customWidth="1"/>
    <col min="10203" max="10451" width="65" style="57"/>
    <col min="10452" max="10452" width="60.54296875" style="57" customWidth="1"/>
    <col min="10453" max="10453" width="23.54296875" style="57" customWidth="1"/>
    <col min="10454" max="10454" width="18.453125" style="57" customWidth="1"/>
    <col min="10455" max="10455" width="17.453125" style="57" customWidth="1"/>
    <col min="10456" max="10456" width="19.7265625" style="57" customWidth="1"/>
    <col min="10457" max="10457" width="19.1796875" style="57" customWidth="1"/>
    <col min="10458" max="10458" width="37.26953125" style="57" bestFit="1" customWidth="1"/>
    <col min="10459" max="10707" width="65" style="57"/>
    <col min="10708" max="10708" width="60.54296875" style="57" customWidth="1"/>
    <col min="10709" max="10709" width="23.54296875" style="57" customWidth="1"/>
    <col min="10710" max="10710" width="18.453125" style="57" customWidth="1"/>
    <col min="10711" max="10711" width="17.453125" style="57" customWidth="1"/>
    <col min="10712" max="10712" width="19.7265625" style="57" customWidth="1"/>
    <col min="10713" max="10713" width="19.1796875" style="57" customWidth="1"/>
    <col min="10714" max="10714" width="37.26953125" style="57" bestFit="1" customWidth="1"/>
    <col min="10715" max="10963" width="65" style="57"/>
    <col min="10964" max="10964" width="60.54296875" style="57" customWidth="1"/>
    <col min="10965" max="10965" width="23.54296875" style="57" customWidth="1"/>
    <col min="10966" max="10966" width="18.453125" style="57" customWidth="1"/>
    <col min="10967" max="10967" width="17.453125" style="57" customWidth="1"/>
    <col min="10968" max="10968" width="19.7265625" style="57" customWidth="1"/>
    <col min="10969" max="10969" width="19.1796875" style="57" customWidth="1"/>
    <col min="10970" max="10970" width="37.26953125" style="57" bestFit="1" customWidth="1"/>
    <col min="10971" max="11219" width="65" style="57"/>
    <col min="11220" max="11220" width="60.54296875" style="57" customWidth="1"/>
    <col min="11221" max="11221" width="23.54296875" style="57" customWidth="1"/>
    <col min="11222" max="11222" width="18.453125" style="57" customWidth="1"/>
    <col min="11223" max="11223" width="17.453125" style="57" customWidth="1"/>
    <col min="11224" max="11224" width="19.7265625" style="57" customWidth="1"/>
    <col min="11225" max="11225" width="19.1796875" style="57" customWidth="1"/>
    <col min="11226" max="11226" width="37.26953125" style="57" bestFit="1" customWidth="1"/>
    <col min="11227" max="11475" width="65" style="57"/>
    <col min="11476" max="11476" width="60.54296875" style="57" customWidth="1"/>
    <col min="11477" max="11477" width="23.54296875" style="57" customWidth="1"/>
    <col min="11478" max="11478" width="18.453125" style="57" customWidth="1"/>
    <col min="11479" max="11479" width="17.453125" style="57" customWidth="1"/>
    <col min="11480" max="11480" width="19.7265625" style="57" customWidth="1"/>
    <col min="11481" max="11481" width="19.1796875" style="57" customWidth="1"/>
    <col min="11482" max="11482" width="37.26953125" style="57" bestFit="1" customWidth="1"/>
    <col min="11483" max="11731" width="65" style="57"/>
    <col min="11732" max="11732" width="60.54296875" style="57" customWidth="1"/>
    <col min="11733" max="11733" width="23.54296875" style="57" customWidth="1"/>
    <col min="11734" max="11734" width="18.453125" style="57" customWidth="1"/>
    <col min="11735" max="11735" width="17.453125" style="57" customWidth="1"/>
    <col min="11736" max="11736" width="19.7265625" style="57" customWidth="1"/>
    <col min="11737" max="11737" width="19.1796875" style="57" customWidth="1"/>
    <col min="11738" max="11738" width="37.26953125" style="57" bestFit="1" customWidth="1"/>
    <col min="11739" max="11987" width="65" style="57"/>
    <col min="11988" max="11988" width="60.54296875" style="57" customWidth="1"/>
    <col min="11989" max="11989" width="23.54296875" style="57" customWidth="1"/>
    <col min="11990" max="11990" width="18.453125" style="57" customWidth="1"/>
    <col min="11991" max="11991" width="17.453125" style="57" customWidth="1"/>
    <col min="11992" max="11992" width="19.7265625" style="57" customWidth="1"/>
    <col min="11993" max="11993" width="19.1796875" style="57" customWidth="1"/>
    <col min="11994" max="11994" width="37.26953125" style="57" bestFit="1" customWidth="1"/>
    <col min="11995" max="12243" width="65" style="57"/>
    <col min="12244" max="12244" width="60.54296875" style="57" customWidth="1"/>
    <col min="12245" max="12245" width="23.54296875" style="57" customWidth="1"/>
    <col min="12246" max="12246" width="18.453125" style="57" customWidth="1"/>
    <col min="12247" max="12247" width="17.453125" style="57" customWidth="1"/>
    <col min="12248" max="12248" width="19.7265625" style="57" customWidth="1"/>
    <col min="12249" max="12249" width="19.1796875" style="57" customWidth="1"/>
    <col min="12250" max="12250" width="37.26953125" style="57" bestFit="1" customWidth="1"/>
    <col min="12251" max="12499" width="65" style="57"/>
    <col min="12500" max="12500" width="60.54296875" style="57" customWidth="1"/>
    <col min="12501" max="12501" width="23.54296875" style="57" customWidth="1"/>
    <col min="12502" max="12502" width="18.453125" style="57" customWidth="1"/>
    <col min="12503" max="12503" width="17.453125" style="57" customWidth="1"/>
    <col min="12504" max="12504" width="19.7265625" style="57" customWidth="1"/>
    <col min="12505" max="12505" width="19.1796875" style="57" customWidth="1"/>
    <col min="12506" max="12506" width="37.26953125" style="57" bestFit="1" customWidth="1"/>
    <col min="12507" max="12755" width="65" style="57"/>
    <col min="12756" max="12756" width="60.54296875" style="57" customWidth="1"/>
    <col min="12757" max="12757" width="23.54296875" style="57" customWidth="1"/>
    <col min="12758" max="12758" width="18.453125" style="57" customWidth="1"/>
    <col min="12759" max="12759" width="17.453125" style="57" customWidth="1"/>
    <col min="12760" max="12760" width="19.7265625" style="57" customWidth="1"/>
    <col min="12761" max="12761" width="19.1796875" style="57" customWidth="1"/>
    <col min="12762" max="12762" width="37.26953125" style="57" bestFit="1" customWidth="1"/>
    <col min="12763" max="13011" width="65" style="57"/>
    <col min="13012" max="13012" width="60.54296875" style="57" customWidth="1"/>
    <col min="13013" max="13013" width="23.54296875" style="57" customWidth="1"/>
    <col min="13014" max="13014" width="18.453125" style="57" customWidth="1"/>
    <col min="13015" max="13015" width="17.453125" style="57" customWidth="1"/>
    <col min="13016" max="13016" width="19.7265625" style="57" customWidth="1"/>
    <col min="13017" max="13017" width="19.1796875" style="57" customWidth="1"/>
    <col min="13018" max="13018" width="37.26953125" style="57" bestFit="1" customWidth="1"/>
    <col min="13019" max="13267" width="65" style="57"/>
    <col min="13268" max="13268" width="60.54296875" style="57" customWidth="1"/>
    <col min="13269" max="13269" width="23.54296875" style="57" customWidth="1"/>
    <col min="13270" max="13270" width="18.453125" style="57" customWidth="1"/>
    <col min="13271" max="13271" width="17.453125" style="57" customWidth="1"/>
    <col min="13272" max="13272" width="19.7265625" style="57" customWidth="1"/>
    <col min="13273" max="13273" width="19.1796875" style="57" customWidth="1"/>
    <col min="13274" max="13274" width="37.26953125" style="57" bestFit="1" customWidth="1"/>
    <col min="13275" max="13523" width="65" style="57"/>
    <col min="13524" max="13524" width="60.54296875" style="57" customWidth="1"/>
    <col min="13525" max="13525" width="23.54296875" style="57" customWidth="1"/>
    <col min="13526" max="13526" width="18.453125" style="57" customWidth="1"/>
    <col min="13527" max="13527" width="17.453125" style="57" customWidth="1"/>
    <col min="13528" max="13528" width="19.7265625" style="57" customWidth="1"/>
    <col min="13529" max="13529" width="19.1796875" style="57" customWidth="1"/>
    <col min="13530" max="13530" width="37.26953125" style="57" bestFit="1" customWidth="1"/>
    <col min="13531" max="13779" width="65" style="57"/>
    <col min="13780" max="13780" width="60.54296875" style="57" customWidth="1"/>
    <col min="13781" max="13781" width="23.54296875" style="57" customWidth="1"/>
    <col min="13782" max="13782" width="18.453125" style="57" customWidth="1"/>
    <col min="13783" max="13783" width="17.453125" style="57" customWidth="1"/>
    <col min="13784" max="13784" width="19.7265625" style="57" customWidth="1"/>
    <col min="13785" max="13785" width="19.1796875" style="57" customWidth="1"/>
    <col min="13786" max="13786" width="37.26953125" style="57" bestFit="1" customWidth="1"/>
    <col min="13787" max="14035" width="65" style="57"/>
    <col min="14036" max="14036" width="60.54296875" style="57" customWidth="1"/>
    <col min="14037" max="14037" width="23.54296875" style="57" customWidth="1"/>
    <col min="14038" max="14038" width="18.453125" style="57" customWidth="1"/>
    <col min="14039" max="14039" width="17.453125" style="57" customWidth="1"/>
    <col min="14040" max="14040" width="19.7265625" style="57" customWidth="1"/>
    <col min="14041" max="14041" width="19.1796875" style="57" customWidth="1"/>
    <col min="14042" max="14042" width="37.26953125" style="57" bestFit="1" customWidth="1"/>
    <col min="14043" max="14291" width="65" style="57"/>
    <col min="14292" max="14292" width="60.54296875" style="57" customWidth="1"/>
    <col min="14293" max="14293" width="23.54296875" style="57" customWidth="1"/>
    <col min="14294" max="14294" width="18.453125" style="57" customWidth="1"/>
    <col min="14295" max="14295" width="17.453125" style="57" customWidth="1"/>
    <col min="14296" max="14296" width="19.7265625" style="57" customWidth="1"/>
    <col min="14297" max="14297" width="19.1796875" style="57" customWidth="1"/>
    <col min="14298" max="14298" width="37.26953125" style="57" bestFit="1" customWidth="1"/>
    <col min="14299" max="14547" width="65" style="57"/>
    <col min="14548" max="14548" width="60.54296875" style="57" customWidth="1"/>
    <col min="14549" max="14549" width="23.54296875" style="57" customWidth="1"/>
    <col min="14550" max="14550" width="18.453125" style="57" customWidth="1"/>
    <col min="14551" max="14551" width="17.453125" style="57" customWidth="1"/>
    <col min="14552" max="14552" width="19.7265625" style="57" customWidth="1"/>
    <col min="14553" max="14553" width="19.1796875" style="57" customWidth="1"/>
    <col min="14554" max="14554" width="37.26953125" style="57" bestFit="1" customWidth="1"/>
    <col min="14555" max="14803" width="65" style="57"/>
    <col min="14804" max="14804" width="60.54296875" style="57" customWidth="1"/>
    <col min="14805" max="14805" width="23.54296875" style="57" customWidth="1"/>
    <col min="14806" max="14806" width="18.453125" style="57" customWidth="1"/>
    <col min="14807" max="14807" width="17.453125" style="57" customWidth="1"/>
    <col min="14808" max="14808" width="19.7265625" style="57" customWidth="1"/>
    <col min="14809" max="14809" width="19.1796875" style="57" customWidth="1"/>
    <col min="14810" max="14810" width="37.26953125" style="57" bestFit="1" customWidth="1"/>
    <col min="14811" max="15059" width="65" style="57"/>
    <col min="15060" max="15060" width="60.54296875" style="57" customWidth="1"/>
    <col min="15061" max="15061" width="23.54296875" style="57" customWidth="1"/>
    <col min="15062" max="15062" width="18.453125" style="57" customWidth="1"/>
    <col min="15063" max="15063" width="17.453125" style="57" customWidth="1"/>
    <col min="15064" max="15064" width="19.7265625" style="57" customWidth="1"/>
    <col min="15065" max="15065" width="19.1796875" style="57" customWidth="1"/>
    <col min="15066" max="15066" width="37.26953125" style="57" bestFit="1" customWidth="1"/>
    <col min="15067" max="15315" width="65" style="57"/>
    <col min="15316" max="15316" width="60.54296875" style="57" customWidth="1"/>
    <col min="15317" max="15317" width="23.54296875" style="57" customWidth="1"/>
    <col min="15318" max="15318" width="18.453125" style="57" customWidth="1"/>
    <col min="15319" max="15319" width="17.453125" style="57" customWidth="1"/>
    <col min="15320" max="15320" width="19.7265625" style="57" customWidth="1"/>
    <col min="15321" max="15321" width="19.1796875" style="57" customWidth="1"/>
    <col min="15322" max="15322" width="37.26953125" style="57" bestFit="1" customWidth="1"/>
    <col min="15323" max="15571" width="65" style="57"/>
    <col min="15572" max="15572" width="60.54296875" style="57" customWidth="1"/>
    <col min="15573" max="15573" width="23.54296875" style="57" customWidth="1"/>
    <col min="15574" max="15574" width="18.453125" style="57" customWidth="1"/>
    <col min="15575" max="15575" width="17.453125" style="57" customWidth="1"/>
    <col min="15576" max="15576" width="19.7265625" style="57" customWidth="1"/>
    <col min="15577" max="15577" width="19.1796875" style="57" customWidth="1"/>
    <col min="15578" max="15578" width="37.26953125" style="57" bestFit="1" customWidth="1"/>
    <col min="15579" max="15827" width="65" style="57"/>
    <col min="15828" max="15828" width="60.54296875" style="57" customWidth="1"/>
    <col min="15829" max="15829" width="23.54296875" style="57" customWidth="1"/>
    <col min="15830" max="15830" width="18.453125" style="57" customWidth="1"/>
    <col min="15831" max="15831" width="17.453125" style="57" customWidth="1"/>
    <col min="15832" max="15832" width="19.7265625" style="57" customWidth="1"/>
    <col min="15833" max="15833" width="19.1796875" style="57" customWidth="1"/>
    <col min="15834" max="15834" width="37.26953125" style="57" bestFit="1" customWidth="1"/>
    <col min="15835" max="16083" width="65" style="57"/>
    <col min="16084" max="16084" width="60.54296875" style="57" customWidth="1"/>
    <col min="16085" max="16085" width="23.54296875" style="57" customWidth="1"/>
    <col min="16086" max="16086" width="18.453125" style="57" customWidth="1"/>
    <col min="16087" max="16087" width="17.453125" style="57" customWidth="1"/>
    <col min="16088" max="16088" width="19.7265625" style="57" customWidth="1"/>
    <col min="16089" max="16089" width="19.1796875" style="57" customWidth="1"/>
    <col min="16090" max="16090" width="37.26953125" style="57" bestFit="1" customWidth="1"/>
    <col min="16091" max="16384" width="65" style="57"/>
  </cols>
  <sheetData>
    <row r="1" spans="1:6" ht="20.149999999999999" customHeight="1" x14ac:dyDescent="0.35">
      <c r="A1" s="205" t="s">
        <v>510</v>
      </c>
      <c r="B1" s="205"/>
      <c r="C1" s="205"/>
      <c r="D1" s="205"/>
      <c r="E1" s="205"/>
      <c r="F1" s="205"/>
    </row>
    <row r="2" spans="1:6" ht="20.149999999999999" customHeight="1" x14ac:dyDescent="0.3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3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3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35">
      <c r="A5" s="18" t="s">
        <v>517</v>
      </c>
      <c r="B5" s="53"/>
      <c r="C5" s="53"/>
      <c r="D5" s="53"/>
      <c r="E5" s="53"/>
      <c r="F5" s="53"/>
    </row>
    <row r="6" spans="1:6" ht="29" x14ac:dyDescent="0.35">
      <c r="A6" s="59" t="s">
        <v>518</v>
      </c>
      <c r="B6" s="60"/>
      <c r="C6" s="60"/>
      <c r="D6" s="60"/>
      <c r="E6" s="60"/>
      <c r="F6" s="60"/>
    </row>
    <row r="7" spans="1:6" ht="14.5" x14ac:dyDescent="0.35">
      <c r="A7" s="59" t="s">
        <v>519</v>
      </c>
      <c r="B7" s="60"/>
      <c r="C7" s="60"/>
      <c r="D7" s="60"/>
      <c r="E7" s="60"/>
      <c r="F7" s="60"/>
    </row>
    <row r="8" spans="1:6" ht="14.5" x14ac:dyDescent="0.35">
      <c r="A8" s="67"/>
      <c r="B8" s="45"/>
      <c r="C8" s="45"/>
      <c r="D8" s="45"/>
      <c r="E8" s="45"/>
      <c r="F8" s="45"/>
    </row>
    <row r="9" spans="1:6" ht="14.5" x14ac:dyDescent="0.35">
      <c r="A9" s="18" t="s">
        <v>520</v>
      </c>
      <c r="B9" s="45"/>
      <c r="C9" s="45"/>
      <c r="D9" s="45"/>
      <c r="E9" s="45"/>
      <c r="F9" s="45"/>
    </row>
    <row r="10" spans="1:6" ht="14.5" x14ac:dyDescent="0.35">
      <c r="A10" s="59" t="s">
        <v>521</v>
      </c>
      <c r="B10" s="60"/>
      <c r="C10" s="60"/>
      <c r="D10" s="60"/>
      <c r="E10" s="60"/>
      <c r="F10" s="60"/>
    </row>
    <row r="11" spans="1:6" ht="14.5" x14ac:dyDescent="0.35">
      <c r="A11" s="80" t="s">
        <v>522</v>
      </c>
      <c r="B11" s="60"/>
      <c r="C11" s="60"/>
      <c r="D11" s="60"/>
      <c r="E11" s="60"/>
      <c r="F11" s="60"/>
    </row>
    <row r="12" spans="1:6" ht="14.5" x14ac:dyDescent="0.35">
      <c r="A12" s="80" t="s">
        <v>523</v>
      </c>
      <c r="B12" s="60"/>
      <c r="C12" s="60"/>
      <c r="D12" s="60"/>
      <c r="E12" s="60"/>
      <c r="F12" s="60"/>
    </row>
    <row r="13" spans="1:6" ht="14.5" x14ac:dyDescent="0.35">
      <c r="A13" s="80" t="s">
        <v>524</v>
      </c>
      <c r="B13" s="60"/>
      <c r="C13" s="60"/>
      <c r="D13" s="60"/>
      <c r="E13" s="60"/>
      <c r="F13" s="60"/>
    </row>
    <row r="14" spans="1:6" ht="14.5" x14ac:dyDescent="0.35">
      <c r="A14" s="59" t="s">
        <v>525</v>
      </c>
      <c r="B14" s="60"/>
      <c r="C14" s="60"/>
      <c r="D14" s="60"/>
      <c r="E14" s="60"/>
      <c r="F14" s="60"/>
    </row>
    <row r="15" spans="1:6" ht="14.5" x14ac:dyDescent="0.35">
      <c r="A15" s="80" t="s">
        <v>522</v>
      </c>
      <c r="B15" s="60"/>
      <c r="C15" s="60"/>
      <c r="D15" s="60"/>
      <c r="E15" s="60"/>
      <c r="F15" s="60"/>
    </row>
    <row r="16" spans="1:6" ht="14.5" x14ac:dyDescent="0.35">
      <c r="A16" s="80" t="s">
        <v>523</v>
      </c>
      <c r="B16" s="60"/>
      <c r="C16" s="60"/>
      <c r="D16" s="60"/>
      <c r="E16" s="60"/>
      <c r="F16" s="60"/>
    </row>
    <row r="17" spans="1:6" ht="14.5" x14ac:dyDescent="0.35">
      <c r="A17" s="80" t="s">
        <v>524</v>
      </c>
      <c r="B17" s="60"/>
      <c r="C17" s="60"/>
      <c r="D17" s="60"/>
      <c r="E17" s="60"/>
      <c r="F17" s="60"/>
    </row>
    <row r="18" spans="1:6" ht="14.5" x14ac:dyDescent="0.35">
      <c r="A18" s="59" t="s">
        <v>526</v>
      </c>
      <c r="B18" s="122"/>
      <c r="C18" s="60"/>
      <c r="D18" s="60"/>
      <c r="E18" s="60"/>
      <c r="F18" s="60"/>
    </row>
    <row r="19" spans="1:6" ht="14.5" x14ac:dyDescent="0.35">
      <c r="A19" s="59" t="s">
        <v>527</v>
      </c>
      <c r="B19" s="60"/>
      <c r="C19" s="60"/>
      <c r="D19" s="60"/>
      <c r="E19" s="60"/>
      <c r="F19" s="60"/>
    </row>
    <row r="20" spans="1:6" ht="14.5" x14ac:dyDescent="0.35">
      <c r="A20" s="59" t="s">
        <v>528</v>
      </c>
      <c r="B20" s="123"/>
      <c r="C20" s="123"/>
      <c r="D20" s="123"/>
      <c r="E20" s="123"/>
      <c r="F20" s="123"/>
    </row>
    <row r="21" spans="1:6" ht="29" x14ac:dyDescent="0.35">
      <c r="A21" s="59" t="s">
        <v>529</v>
      </c>
      <c r="B21" s="123"/>
      <c r="C21" s="123"/>
      <c r="D21" s="123"/>
      <c r="E21" s="123"/>
      <c r="F21" s="123"/>
    </row>
    <row r="22" spans="1:6" ht="29" x14ac:dyDescent="0.35">
      <c r="A22" s="59" t="s">
        <v>530</v>
      </c>
      <c r="B22" s="123"/>
      <c r="C22" s="123"/>
      <c r="D22" s="123"/>
      <c r="E22" s="123"/>
      <c r="F22" s="123"/>
    </row>
    <row r="23" spans="1:6" ht="14.5" x14ac:dyDescent="0.35">
      <c r="A23" s="59" t="s">
        <v>531</v>
      </c>
      <c r="B23" s="123"/>
      <c r="C23" s="123"/>
      <c r="D23" s="123"/>
      <c r="E23" s="123"/>
      <c r="F23" s="123"/>
    </row>
    <row r="24" spans="1:6" ht="14.5" x14ac:dyDescent="0.35">
      <c r="A24" s="59" t="s">
        <v>532</v>
      </c>
      <c r="B24" s="124"/>
      <c r="C24" s="60"/>
      <c r="D24" s="60"/>
      <c r="E24" s="60"/>
      <c r="F24" s="60"/>
    </row>
    <row r="25" spans="1:6" ht="14.5" x14ac:dyDescent="0.35">
      <c r="A25" s="59" t="s">
        <v>533</v>
      </c>
      <c r="B25" s="124"/>
      <c r="C25" s="60"/>
      <c r="D25" s="60"/>
      <c r="E25" s="60"/>
      <c r="F25" s="60"/>
    </row>
    <row r="26" spans="1:6" ht="14.5" x14ac:dyDescent="0.35">
      <c r="A26" s="67"/>
      <c r="B26" s="45"/>
      <c r="C26" s="45"/>
      <c r="D26" s="45"/>
      <c r="E26" s="45"/>
      <c r="F26" s="45"/>
    </row>
    <row r="27" spans="1:6" ht="14.5" x14ac:dyDescent="0.35">
      <c r="A27" s="18" t="s">
        <v>534</v>
      </c>
      <c r="B27" s="45"/>
      <c r="C27" s="45"/>
      <c r="D27" s="45"/>
      <c r="E27" s="45"/>
      <c r="F27" s="45"/>
    </row>
    <row r="28" spans="1:6" ht="14.5" x14ac:dyDescent="0.35">
      <c r="A28" s="59" t="s">
        <v>535</v>
      </c>
      <c r="B28" s="60"/>
      <c r="C28" s="60"/>
      <c r="D28" s="60"/>
      <c r="E28" s="60"/>
      <c r="F28" s="60"/>
    </row>
    <row r="29" spans="1:6" ht="14.5" x14ac:dyDescent="0.35">
      <c r="A29" s="67"/>
      <c r="B29" s="45"/>
      <c r="C29" s="45"/>
      <c r="D29" s="45"/>
      <c r="E29" s="45"/>
      <c r="F29" s="45"/>
    </row>
    <row r="30" spans="1:6" ht="14.5" x14ac:dyDescent="0.35">
      <c r="A30" s="18" t="s">
        <v>536</v>
      </c>
      <c r="B30" s="45"/>
      <c r="C30" s="45"/>
      <c r="D30" s="45"/>
      <c r="E30" s="45"/>
      <c r="F30" s="45"/>
    </row>
    <row r="31" spans="1:6" ht="14.5" x14ac:dyDescent="0.35">
      <c r="A31" s="59" t="s">
        <v>521</v>
      </c>
      <c r="B31" s="60"/>
      <c r="C31" s="60"/>
      <c r="D31" s="60"/>
      <c r="E31" s="60"/>
      <c r="F31" s="60"/>
    </row>
    <row r="32" spans="1:6" ht="14.5" x14ac:dyDescent="0.35">
      <c r="A32" s="59" t="s">
        <v>525</v>
      </c>
      <c r="B32" s="60"/>
      <c r="C32" s="60"/>
      <c r="D32" s="60"/>
      <c r="E32" s="60"/>
      <c r="F32" s="60"/>
    </row>
    <row r="33" spans="1:6" ht="14.5" x14ac:dyDescent="0.35">
      <c r="A33" s="59" t="s">
        <v>537</v>
      </c>
      <c r="B33" s="60"/>
      <c r="C33" s="60"/>
      <c r="D33" s="60"/>
      <c r="E33" s="60"/>
      <c r="F33" s="60"/>
    </row>
    <row r="34" spans="1:6" ht="14.5" x14ac:dyDescent="0.35">
      <c r="A34" s="67"/>
      <c r="B34" s="45"/>
      <c r="C34" s="45"/>
      <c r="D34" s="45"/>
      <c r="E34" s="45"/>
      <c r="F34" s="45"/>
    </row>
    <row r="35" spans="1:6" ht="14.5" x14ac:dyDescent="0.35">
      <c r="A35" s="18" t="s">
        <v>538</v>
      </c>
      <c r="B35" s="45"/>
      <c r="C35" s="45"/>
      <c r="D35" s="45"/>
      <c r="E35" s="45"/>
      <c r="F35" s="45"/>
    </row>
    <row r="36" spans="1:6" ht="14.5" x14ac:dyDescent="0.35">
      <c r="A36" s="59" t="s">
        <v>539</v>
      </c>
      <c r="B36" s="60"/>
      <c r="C36" s="60"/>
      <c r="D36" s="60"/>
      <c r="E36" s="60"/>
      <c r="F36" s="60"/>
    </row>
    <row r="37" spans="1:6" ht="14.5" x14ac:dyDescent="0.35">
      <c r="A37" s="59" t="s">
        <v>540</v>
      </c>
      <c r="B37" s="60"/>
      <c r="C37" s="60"/>
      <c r="D37" s="60"/>
      <c r="E37" s="60"/>
      <c r="F37" s="60"/>
    </row>
    <row r="38" spans="1:6" ht="14.5" x14ac:dyDescent="0.35">
      <c r="A38" s="59" t="s">
        <v>541</v>
      </c>
      <c r="B38" s="124"/>
      <c r="C38" s="60"/>
      <c r="D38" s="60"/>
      <c r="E38" s="60"/>
      <c r="F38" s="60"/>
    </row>
    <row r="39" spans="1:6" ht="14.5" x14ac:dyDescent="0.35">
      <c r="A39" s="67"/>
      <c r="B39" s="45"/>
      <c r="C39" s="45"/>
      <c r="D39" s="45"/>
      <c r="E39" s="45"/>
      <c r="F39" s="45"/>
    </row>
    <row r="40" spans="1:6" ht="14.5" x14ac:dyDescent="0.35">
      <c r="A40" s="18" t="s">
        <v>542</v>
      </c>
      <c r="B40" s="60"/>
      <c r="C40" s="60"/>
      <c r="D40" s="60"/>
      <c r="E40" s="60"/>
      <c r="F40" s="60"/>
    </row>
    <row r="41" spans="1:6" ht="14.5" x14ac:dyDescent="0.35">
      <c r="A41" s="67"/>
      <c r="B41" s="45"/>
      <c r="C41" s="45"/>
      <c r="D41" s="45"/>
      <c r="E41" s="45"/>
      <c r="F41" s="45"/>
    </row>
    <row r="42" spans="1:6" ht="14.5" x14ac:dyDescent="0.35">
      <c r="A42" s="18" t="s">
        <v>543</v>
      </c>
      <c r="B42" s="45"/>
      <c r="C42" s="45"/>
      <c r="D42" s="45"/>
      <c r="E42" s="45"/>
      <c r="F42" s="45"/>
    </row>
    <row r="43" spans="1:6" ht="14.5" x14ac:dyDescent="0.35">
      <c r="A43" s="59" t="s">
        <v>544</v>
      </c>
      <c r="B43" s="60"/>
      <c r="C43" s="60"/>
      <c r="D43" s="60"/>
      <c r="E43" s="60"/>
      <c r="F43" s="60"/>
    </row>
    <row r="44" spans="1:6" ht="14.5" x14ac:dyDescent="0.35">
      <c r="A44" s="59" t="s">
        <v>545</v>
      </c>
      <c r="B44" s="60"/>
      <c r="C44" s="60"/>
      <c r="D44" s="60"/>
      <c r="E44" s="60"/>
      <c r="F44" s="60"/>
    </row>
    <row r="45" spans="1:6" ht="14.5" x14ac:dyDescent="0.35">
      <c r="A45" s="59" t="s">
        <v>546</v>
      </c>
      <c r="B45" s="60"/>
      <c r="C45" s="60"/>
      <c r="D45" s="60"/>
      <c r="E45" s="60"/>
      <c r="F45" s="60"/>
    </row>
    <row r="46" spans="1:6" ht="14.5" x14ac:dyDescent="0.35">
      <c r="A46" s="67"/>
      <c r="B46" s="45"/>
      <c r="C46" s="45"/>
      <c r="D46" s="45"/>
      <c r="E46" s="45"/>
      <c r="F46" s="45"/>
    </row>
    <row r="47" spans="1:6" ht="29" x14ac:dyDescent="0.35">
      <c r="A47" s="18" t="s">
        <v>547</v>
      </c>
      <c r="B47" s="45"/>
      <c r="C47" s="45"/>
      <c r="D47" s="45"/>
      <c r="E47" s="45"/>
      <c r="F47" s="45"/>
    </row>
    <row r="48" spans="1:6" ht="14.5" x14ac:dyDescent="0.35">
      <c r="A48" s="59" t="s">
        <v>545</v>
      </c>
      <c r="B48" s="123"/>
      <c r="C48" s="123"/>
      <c r="D48" s="123"/>
      <c r="E48" s="123"/>
      <c r="F48" s="123"/>
    </row>
    <row r="49" spans="1:6" ht="14.5" x14ac:dyDescent="0.35">
      <c r="A49" s="59" t="s">
        <v>546</v>
      </c>
      <c r="B49" s="123"/>
      <c r="C49" s="123"/>
      <c r="D49" s="123"/>
      <c r="E49" s="123"/>
      <c r="F49" s="123"/>
    </row>
    <row r="50" spans="1:6" ht="14.5" x14ac:dyDescent="0.35">
      <c r="A50" s="67"/>
      <c r="B50" s="45"/>
      <c r="C50" s="45"/>
      <c r="D50" s="45"/>
      <c r="E50" s="45"/>
      <c r="F50" s="45"/>
    </row>
    <row r="51" spans="1:6" ht="14.5" x14ac:dyDescent="0.35">
      <c r="A51" s="18" t="s">
        <v>548</v>
      </c>
      <c r="B51" s="45"/>
      <c r="C51" s="45"/>
      <c r="D51" s="45"/>
      <c r="E51" s="45"/>
      <c r="F51" s="45"/>
    </row>
    <row r="52" spans="1:6" ht="14.5" x14ac:dyDescent="0.35">
      <c r="A52" s="59" t="s">
        <v>545</v>
      </c>
      <c r="B52" s="60"/>
      <c r="C52" s="60"/>
      <c r="D52" s="60"/>
      <c r="E52" s="60"/>
      <c r="F52" s="60"/>
    </row>
    <row r="53" spans="1:6" ht="14.5" x14ac:dyDescent="0.35">
      <c r="A53" s="59" t="s">
        <v>546</v>
      </c>
      <c r="B53" s="60"/>
      <c r="C53" s="60"/>
      <c r="D53" s="60"/>
      <c r="E53" s="60"/>
      <c r="F53" s="60"/>
    </row>
    <row r="54" spans="1:6" ht="14.5" x14ac:dyDescent="0.35">
      <c r="A54" s="59" t="s">
        <v>549</v>
      </c>
      <c r="B54" s="60"/>
      <c r="C54" s="60"/>
      <c r="D54" s="60"/>
      <c r="E54" s="60"/>
      <c r="F54" s="60"/>
    </row>
    <row r="55" spans="1:6" ht="14.5" x14ac:dyDescent="0.35">
      <c r="A55" s="67"/>
      <c r="B55" s="45"/>
      <c r="C55" s="45"/>
      <c r="D55" s="45"/>
      <c r="E55" s="45"/>
      <c r="F55" s="45"/>
    </row>
    <row r="56" spans="1:6" ht="44.25" customHeight="1" x14ac:dyDescent="0.35">
      <c r="A56" s="18" t="s">
        <v>550</v>
      </c>
      <c r="B56" s="45"/>
      <c r="C56" s="45"/>
      <c r="D56" s="45"/>
      <c r="E56" s="45"/>
      <c r="F56" s="45"/>
    </row>
    <row r="57" spans="1:6" ht="20.149999999999999" customHeight="1" x14ac:dyDescent="0.35">
      <c r="A57" s="59" t="s">
        <v>545</v>
      </c>
      <c r="B57" s="60"/>
      <c r="C57" s="60"/>
      <c r="D57" s="60"/>
      <c r="E57" s="60"/>
      <c r="F57" s="60"/>
    </row>
    <row r="58" spans="1:6" ht="20.149999999999999" customHeight="1" x14ac:dyDescent="0.35">
      <c r="A58" s="59" t="s">
        <v>546</v>
      </c>
      <c r="B58" s="60"/>
      <c r="C58" s="60"/>
      <c r="D58" s="60"/>
      <c r="E58" s="60"/>
      <c r="F58" s="60"/>
    </row>
    <row r="59" spans="1:6" ht="20.149999999999999" customHeight="1" x14ac:dyDescent="0.35">
      <c r="A59" s="67"/>
      <c r="B59" s="45"/>
      <c r="C59" s="45"/>
      <c r="D59" s="45"/>
      <c r="E59" s="45"/>
      <c r="F59" s="45"/>
    </row>
    <row r="60" spans="1:6" ht="20.149999999999999" customHeight="1" x14ac:dyDescent="0.35">
      <c r="A60" s="18" t="s">
        <v>551</v>
      </c>
      <c r="B60" s="45"/>
      <c r="C60" s="45"/>
      <c r="D60" s="45"/>
      <c r="E60" s="45"/>
      <c r="F60" s="45"/>
    </row>
    <row r="61" spans="1:6" ht="20.149999999999999" customHeight="1" x14ac:dyDescent="0.35">
      <c r="A61" s="59" t="s">
        <v>552</v>
      </c>
      <c r="B61" s="60"/>
      <c r="C61" s="60"/>
      <c r="D61" s="60"/>
      <c r="E61" s="60"/>
      <c r="F61" s="60"/>
    </row>
    <row r="62" spans="1:6" ht="20.149999999999999" customHeight="1" x14ac:dyDescent="0.35">
      <c r="A62" s="59" t="s">
        <v>553</v>
      </c>
      <c r="B62" s="124"/>
      <c r="C62" s="60"/>
      <c r="D62" s="60"/>
      <c r="E62" s="60"/>
      <c r="F62" s="60"/>
    </row>
    <row r="63" spans="1:6" ht="20.149999999999999" customHeight="1" x14ac:dyDescent="0.35">
      <c r="A63" s="67"/>
      <c r="B63" s="45"/>
      <c r="C63" s="45"/>
      <c r="D63" s="45"/>
      <c r="E63" s="45"/>
      <c r="F63" s="45"/>
    </row>
    <row r="64" spans="1:6" ht="20.149999999999999" customHeight="1" x14ac:dyDescent="0.35">
      <c r="A64" s="18" t="s">
        <v>554</v>
      </c>
      <c r="B64" s="45"/>
      <c r="C64" s="45"/>
      <c r="D64" s="45"/>
      <c r="E64" s="45"/>
      <c r="F64" s="45"/>
    </row>
    <row r="65" spans="1:6" ht="20.149999999999999" customHeight="1" x14ac:dyDescent="0.35">
      <c r="A65" s="59" t="s">
        <v>555</v>
      </c>
      <c r="B65" s="60"/>
      <c r="C65" s="60"/>
      <c r="D65" s="60"/>
      <c r="E65" s="60"/>
      <c r="F65" s="60"/>
    </row>
    <row r="66" spans="1:6" ht="20.149999999999999" customHeight="1" x14ac:dyDescent="0.35">
      <c r="A66" s="59" t="s">
        <v>556</v>
      </c>
      <c r="B66" s="60"/>
      <c r="C66" s="60"/>
      <c r="D66" s="60"/>
      <c r="E66" s="60"/>
      <c r="F66" s="60"/>
    </row>
    <row r="67" spans="1:6" ht="20.149999999999999" customHeight="1" x14ac:dyDescent="0.3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58" bestFit="1" customWidth="1"/>
    <col min="2" max="2" width="23.1796875" customWidth="1"/>
    <col min="3" max="4" width="15.7265625" customWidth="1"/>
    <col min="5" max="5" width="19" customWidth="1"/>
    <col min="6" max="6" width="20.7265625" customWidth="1"/>
    <col min="7" max="7" width="15.7265625" customWidth="1"/>
    <col min="8" max="8" width="22.26953125" customWidth="1"/>
  </cols>
  <sheetData>
    <row r="1" spans="1:8" ht="40.9" customHeight="1" x14ac:dyDescent="0.35">
      <c r="A1" s="169" t="s">
        <v>124</v>
      </c>
      <c r="B1" s="170"/>
      <c r="C1" s="170"/>
      <c r="D1" s="170"/>
      <c r="E1" s="170"/>
      <c r="F1" s="170"/>
      <c r="G1" s="170"/>
      <c r="H1" s="171"/>
    </row>
    <row r="2" spans="1:8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3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5" customHeight="1" x14ac:dyDescent="0.3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35">
      <c r="A7" s="102"/>
      <c r="B7" s="103"/>
      <c r="C7" s="103"/>
      <c r="D7" s="103"/>
      <c r="E7" s="103"/>
      <c r="F7" s="103"/>
      <c r="G7" s="103"/>
      <c r="H7" s="103"/>
    </row>
    <row r="8" spans="1:8" x14ac:dyDescent="0.3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5">
      <c r="A17" s="107"/>
      <c r="B17" s="91"/>
      <c r="C17" s="91"/>
      <c r="D17" s="91"/>
      <c r="E17" s="91"/>
      <c r="F17" s="91"/>
      <c r="G17" s="91"/>
      <c r="H17" s="91"/>
    </row>
    <row r="18" spans="1:8" x14ac:dyDescent="0.35">
      <c r="A18" s="8" t="s">
        <v>143</v>
      </c>
      <c r="B18" s="160">
        <v>51007806.810000002</v>
      </c>
      <c r="C18" s="108"/>
      <c r="D18" s="108"/>
      <c r="E18" s="108"/>
      <c r="F18" s="162">
        <v>34573554.590000004</v>
      </c>
      <c r="G18" s="108"/>
      <c r="H18" s="108"/>
    </row>
    <row r="19" spans="1:8" ht="16.5" customHeight="1" x14ac:dyDescent="0.35">
      <c r="A19" s="107"/>
      <c r="B19" s="91"/>
      <c r="C19" s="91"/>
      <c r="D19" s="91"/>
      <c r="E19" s="91"/>
      <c r="F19" s="91"/>
      <c r="G19" s="91"/>
      <c r="H19" s="91"/>
    </row>
    <row r="20" spans="1:8" ht="14.5" customHeight="1" x14ac:dyDescent="0.35">
      <c r="A20" s="8" t="s">
        <v>144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34573554.590000004</v>
      </c>
      <c r="G20" s="4">
        <f t="shared" si="3"/>
        <v>0</v>
      </c>
      <c r="H20" s="4">
        <f t="shared" si="3"/>
        <v>0</v>
      </c>
    </row>
    <row r="21" spans="1:8" ht="16.5" customHeight="1" x14ac:dyDescent="0.3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35">
      <c r="A32" s="61"/>
    </row>
    <row r="33" spans="1:8" ht="14.5" customHeight="1" x14ac:dyDescent="0.35">
      <c r="A33" s="172" t="s">
        <v>154</v>
      </c>
      <c r="B33" s="172"/>
      <c r="C33" s="172"/>
      <c r="D33" s="172"/>
      <c r="E33" s="172"/>
      <c r="F33" s="172"/>
      <c r="G33" s="172"/>
      <c r="H33" s="172"/>
    </row>
    <row r="34" spans="1:8" ht="14.5" customHeight="1" x14ac:dyDescent="0.35">
      <c r="A34" s="172"/>
      <c r="B34" s="172"/>
      <c r="C34" s="172"/>
      <c r="D34" s="172"/>
      <c r="E34" s="172"/>
      <c r="F34" s="172"/>
      <c r="G34" s="172"/>
      <c r="H34" s="172"/>
    </row>
    <row r="35" spans="1:8" ht="14.5" customHeight="1" x14ac:dyDescent="0.35">
      <c r="A35" s="172"/>
      <c r="B35" s="172"/>
      <c r="C35" s="172"/>
      <c r="D35" s="172"/>
      <c r="E35" s="172"/>
      <c r="F35" s="172"/>
      <c r="G35" s="172"/>
      <c r="H35" s="172"/>
    </row>
    <row r="36" spans="1:8" ht="14.5" customHeight="1" x14ac:dyDescent="0.35">
      <c r="A36" s="172"/>
      <c r="B36" s="172"/>
      <c r="C36" s="172"/>
      <c r="D36" s="172"/>
      <c r="E36" s="172"/>
      <c r="F36" s="172"/>
      <c r="G36" s="172"/>
      <c r="H36" s="172"/>
    </row>
    <row r="37" spans="1:8" ht="14.5" customHeight="1" x14ac:dyDescent="0.35">
      <c r="A37" s="172"/>
      <c r="B37" s="172"/>
      <c r="C37" s="172"/>
      <c r="D37" s="172"/>
      <c r="E37" s="172"/>
      <c r="F37" s="172"/>
      <c r="G37" s="172"/>
      <c r="H37" s="172"/>
    </row>
    <row r="38" spans="1:8" x14ac:dyDescent="0.35">
      <c r="A38" s="61"/>
    </row>
    <row r="39" spans="1:8" ht="29" x14ac:dyDescent="0.3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35">
      <c r="A40" s="45"/>
      <c r="B40" s="53"/>
      <c r="C40" s="53"/>
      <c r="D40" s="53"/>
      <c r="E40" s="53"/>
      <c r="F40" s="53"/>
    </row>
    <row r="41" spans="1:8" x14ac:dyDescent="0.3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59.81640625" customWidth="1"/>
    <col min="2" max="2" width="26" customWidth="1"/>
    <col min="3" max="3" width="28.7265625" customWidth="1"/>
    <col min="4" max="6" width="14.26953125" customWidth="1"/>
    <col min="7" max="7" width="17.1796875" customWidth="1"/>
    <col min="8" max="8" width="20.54296875" customWidth="1"/>
    <col min="9" max="11" width="24.453125" customWidth="1"/>
    <col min="12" max="12" width="4.26953125" customWidth="1"/>
  </cols>
  <sheetData>
    <row r="1" spans="1:11" ht="40.9" customHeight="1" x14ac:dyDescent="0.35">
      <c r="A1" s="169" t="s">
        <v>165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5" customHeight="1" x14ac:dyDescent="0.3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3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102.453125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</cols>
  <sheetData>
    <row r="1" spans="1:4" ht="40.9" customHeight="1" x14ac:dyDescent="0.35">
      <c r="A1" s="169" t="s">
        <v>189</v>
      </c>
      <c r="B1" s="170"/>
      <c r="C1" s="170"/>
      <c r="D1" s="171"/>
    </row>
    <row r="2" spans="1:4" x14ac:dyDescent="0.35">
      <c r="A2" s="110" t="str">
        <f>'Formato 1'!A2</f>
        <v>Poder Legislativo del Estado de Guanajuato (a)</v>
      </c>
      <c r="B2" s="111"/>
      <c r="C2" s="111"/>
      <c r="D2" s="112"/>
    </row>
    <row r="3" spans="1:4" x14ac:dyDescent="0.35">
      <c r="A3" s="113" t="s">
        <v>190</v>
      </c>
      <c r="B3" s="114"/>
      <c r="C3" s="114"/>
      <c r="D3" s="115"/>
    </row>
    <row r="4" spans="1:4" x14ac:dyDescent="0.35">
      <c r="A4" s="113" t="str">
        <f>'Formato 3'!A4</f>
        <v>Del 1 de Enero al 30 de Junio de 2025 (b)</v>
      </c>
      <c r="B4" s="114"/>
      <c r="C4" s="114"/>
      <c r="D4" s="115"/>
    </row>
    <row r="5" spans="1:4" x14ac:dyDescent="0.35">
      <c r="A5" s="116" t="s">
        <v>2</v>
      </c>
      <c r="B5" s="117"/>
      <c r="C5" s="117"/>
      <c r="D5" s="118"/>
    </row>
    <row r="6" spans="1:4" ht="15" customHeight="1" x14ac:dyDescent="0.35"/>
    <row r="7" spans="1:4" ht="29" x14ac:dyDescent="0.3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35">
      <c r="A8" s="3" t="s">
        <v>194</v>
      </c>
      <c r="B8" s="14">
        <f>SUM(B9:B11)</f>
        <v>808946263.38999999</v>
      </c>
      <c r="C8" s="14">
        <f>SUM(C9:C11)</f>
        <v>392930506.97000003</v>
      </c>
      <c r="D8" s="14">
        <f>SUM(D9:D11)</f>
        <v>392926156.97000003</v>
      </c>
    </row>
    <row r="9" spans="1:4" x14ac:dyDescent="0.35">
      <c r="A9" s="58" t="s">
        <v>195</v>
      </c>
      <c r="B9" s="94">
        <v>808946263.38999999</v>
      </c>
      <c r="C9" s="94">
        <v>392930506.97000003</v>
      </c>
      <c r="D9" s="94">
        <v>392926156.97000003</v>
      </c>
    </row>
    <row r="10" spans="1:4" x14ac:dyDescent="0.35">
      <c r="A10" s="58" t="s">
        <v>196</v>
      </c>
      <c r="B10" s="161">
        <v>0</v>
      </c>
      <c r="C10" s="161">
        <v>0</v>
      </c>
      <c r="D10" s="161">
        <v>0</v>
      </c>
    </row>
    <row r="11" spans="1:4" x14ac:dyDescent="0.35">
      <c r="A11" s="58" t="s">
        <v>197</v>
      </c>
      <c r="B11" s="161">
        <v>0</v>
      </c>
      <c r="C11" s="161">
        <v>0</v>
      </c>
      <c r="D11" s="161">
        <v>0</v>
      </c>
    </row>
    <row r="12" spans="1:4" x14ac:dyDescent="0.35">
      <c r="A12" s="46"/>
      <c r="B12" s="91"/>
      <c r="C12" s="91"/>
      <c r="D12" s="91"/>
    </row>
    <row r="13" spans="1:4" x14ac:dyDescent="0.35">
      <c r="A13" s="3" t="s">
        <v>198</v>
      </c>
      <c r="B13" s="14">
        <f>B14+B15</f>
        <v>808946263.38999999</v>
      </c>
      <c r="C13" s="14">
        <f>C14+C15</f>
        <v>304994773.91000003</v>
      </c>
      <c r="D13" s="14">
        <f>D14+D15</f>
        <v>304953352.54000002</v>
      </c>
    </row>
    <row r="14" spans="1:4" x14ac:dyDescent="0.35">
      <c r="A14" s="58" t="s">
        <v>199</v>
      </c>
      <c r="B14" s="94">
        <v>808946263.38999999</v>
      </c>
      <c r="C14" s="94">
        <v>304994773.91000003</v>
      </c>
      <c r="D14" s="94">
        <v>304953352.54000002</v>
      </c>
    </row>
    <row r="15" spans="1:4" x14ac:dyDescent="0.35">
      <c r="A15" s="58" t="s">
        <v>200</v>
      </c>
      <c r="B15" s="161">
        <v>0</v>
      </c>
      <c r="C15" s="161">
        <v>0</v>
      </c>
      <c r="D15" s="161">
        <v>0</v>
      </c>
    </row>
    <row r="16" spans="1:4" x14ac:dyDescent="0.35">
      <c r="A16" s="46"/>
      <c r="B16" s="91"/>
      <c r="C16" s="91"/>
      <c r="D16" s="91"/>
    </row>
    <row r="17" spans="1:4" x14ac:dyDescent="0.35">
      <c r="A17" s="3" t="s">
        <v>201</v>
      </c>
      <c r="B17" s="15">
        <v>0</v>
      </c>
      <c r="C17" s="14">
        <f>C18+C19</f>
        <v>9555185.9800000004</v>
      </c>
      <c r="D17" s="14">
        <f>D18+D19</f>
        <v>9555185.9800000004</v>
      </c>
    </row>
    <row r="18" spans="1:4" x14ac:dyDescent="0.35">
      <c r="A18" s="58" t="s">
        <v>202</v>
      </c>
      <c r="B18" s="16">
        <v>0</v>
      </c>
      <c r="C18" s="47">
        <v>9555185.9800000004</v>
      </c>
      <c r="D18" s="47">
        <v>9555185.9800000004</v>
      </c>
    </row>
    <row r="19" spans="1:4" x14ac:dyDescent="0.3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35">
      <c r="A20" s="46"/>
      <c r="B20" s="91"/>
      <c r="C20" s="91"/>
      <c r="D20" s="91"/>
    </row>
    <row r="21" spans="1:4" x14ac:dyDescent="0.35">
      <c r="A21" s="3" t="s">
        <v>204</v>
      </c>
      <c r="B21" s="14">
        <f>B8-B13+B17</f>
        <v>0</v>
      </c>
      <c r="C21" s="14">
        <f>C8-C13+C17</f>
        <v>97490919.040000007</v>
      </c>
      <c r="D21" s="14">
        <f>D8-D13+D17</f>
        <v>97527990.410000011</v>
      </c>
    </row>
    <row r="22" spans="1:4" x14ac:dyDescent="0.35">
      <c r="A22" s="3"/>
      <c r="B22" s="91"/>
      <c r="C22" s="91"/>
      <c r="D22" s="91"/>
    </row>
    <row r="23" spans="1:4" x14ac:dyDescent="0.35">
      <c r="A23" s="3" t="s">
        <v>205</v>
      </c>
      <c r="B23" s="14">
        <f>B21-B11</f>
        <v>0</v>
      </c>
      <c r="C23" s="14">
        <f>C21-C11</f>
        <v>97490919.040000007</v>
      </c>
      <c r="D23" s="14">
        <f>D21-D11</f>
        <v>97527990.410000011</v>
      </c>
    </row>
    <row r="24" spans="1:4" x14ac:dyDescent="0.35">
      <c r="A24" s="3"/>
      <c r="B24" s="17"/>
      <c r="C24" s="17"/>
      <c r="D24" s="17"/>
    </row>
    <row r="25" spans="1:4" x14ac:dyDescent="0.35">
      <c r="A25" s="18" t="s">
        <v>206</v>
      </c>
      <c r="B25" s="14">
        <f>B23-B17</f>
        <v>0</v>
      </c>
      <c r="C25" s="14">
        <f>C23-C17</f>
        <v>87935733.060000002</v>
      </c>
      <c r="D25" s="14">
        <f>D23-D17</f>
        <v>87972804.430000007</v>
      </c>
    </row>
    <row r="26" spans="1:4" x14ac:dyDescent="0.35">
      <c r="A26" s="19"/>
      <c r="B26" s="82"/>
      <c r="C26" s="82"/>
      <c r="D26" s="82"/>
    </row>
    <row r="27" spans="1:4" x14ac:dyDescent="0.35">
      <c r="A27" s="61"/>
    </row>
    <row r="28" spans="1:4" x14ac:dyDescent="0.3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3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3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35">
      <c r="A32" s="45"/>
      <c r="B32" s="49"/>
      <c r="C32" s="49"/>
      <c r="D32" s="49"/>
    </row>
    <row r="33" spans="1:4" ht="14.5" customHeight="1" x14ac:dyDescent="0.35">
      <c r="A33" s="3" t="s">
        <v>213</v>
      </c>
      <c r="B33" s="4">
        <f>B25+B29</f>
        <v>0</v>
      </c>
      <c r="C33" s="4">
        <f>C25+C29</f>
        <v>87935733.060000002</v>
      </c>
      <c r="D33" s="4">
        <f>D25+D29</f>
        <v>87972804.430000007</v>
      </c>
    </row>
    <row r="34" spans="1:4" ht="14.5" customHeight="1" x14ac:dyDescent="0.35">
      <c r="A34" s="55"/>
      <c r="B34" s="56"/>
      <c r="C34" s="56"/>
      <c r="D34" s="56"/>
    </row>
    <row r="35" spans="1:4" ht="14.5" customHeight="1" x14ac:dyDescent="0.35">
      <c r="A35" s="61"/>
    </row>
    <row r="36" spans="1:4" ht="14.5" customHeight="1" x14ac:dyDescent="0.3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5" customHeight="1" x14ac:dyDescent="0.3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3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3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3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35">
      <c r="A43" s="45"/>
      <c r="B43" s="49"/>
      <c r="C43" s="49"/>
      <c r="D43" s="49"/>
    </row>
    <row r="44" spans="1:4" x14ac:dyDescent="0.3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5">
      <c r="A45" s="20"/>
      <c r="B45" s="56"/>
      <c r="C45" s="56"/>
      <c r="D45" s="56"/>
    </row>
    <row r="47" spans="1:4" ht="29" x14ac:dyDescent="0.3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35">
      <c r="A48" s="95" t="s">
        <v>222</v>
      </c>
      <c r="B48" s="96">
        <f>B9</f>
        <v>808946263.38999999</v>
      </c>
      <c r="C48" s="96">
        <f>C9</f>
        <v>392930506.97000003</v>
      </c>
      <c r="D48" s="96">
        <f>D9</f>
        <v>392926156.97000003</v>
      </c>
    </row>
    <row r="49" spans="1:4" x14ac:dyDescent="0.3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3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35">
      <c r="A52" s="45"/>
      <c r="B52" s="49"/>
      <c r="C52" s="49"/>
      <c r="D52" s="49"/>
    </row>
    <row r="53" spans="1:4" x14ac:dyDescent="0.35">
      <c r="A53" s="58" t="s">
        <v>199</v>
      </c>
      <c r="B53" s="47">
        <f>B14</f>
        <v>808946263.38999999</v>
      </c>
      <c r="C53" s="47">
        <f>C14</f>
        <v>304994773.91000003</v>
      </c>
      <c r="D53" s="47">
        <f>D14</f>
        <v>304953352.54000002</v>
      </c>
    </row>
    <row r="54" spans="1:4" x14ac:dyDescent="0.35">
      <c r="A54" s="45"/>
      <c r="B54" s="49"/>
      <c r="C54" s="49"/>
      <c r="D54" s="49"/>
    </row>
    <row r="55" spans="1:4" x14ac:dyDescent="0.35">
      <c r="A55" s="58" t="s">
        <v>202</v>
      </c>
      <c r="B55" s="22">
        <v>0</v>
      </c>
      <c r="C55" s="47">
        <f>C18</f>
        <v>9555185.9800000004</v>
      </c>
      <c r="D55" s="47">
        <f>D18</f>
        <v>9555185.9800000004</v>
      </c>
    </row>
    <row r="56" spans="1:4" x14ac:dyDescent="0.35">
      <c r="A56" s="45"/>
      <c r="B56" s="49"/>
      <c r="C56" s="49"/>
      <c r="D56" s="49"/>
    </row>
    <row r="57" spans="1:4" x14ac:dyDescent="0.35">
      <c r="A57" s="18" t="s">
        <v>224</v>
      </c>
      <c r="B57" s="4">
        <f>B48+B49-B53+B55</f>
        <v>0</v>
      </c>
      <c r="C57" s="4">
        <f>C48+C49-C53+C55</f>
        <v>97490919.040000007</v>
      </c>
      <c r="D57" s="4">
        <f>D48+D49-D53+D55</f>
        <v>97527990.410000011</v>
      </c>
    </row>
    <row r="58" spans="1:4" x14ac:dyDescent="0.35">
      <c r="A58" s="23"/>
      <c r="B58" s="24"/>
      <c r="C58" s="24"/>
      <c r="D58" s="24"/>
    </row>
    <row r="59" spans="1:4" x14ac:dyDescent="0.35">
      <c r="A59" s="18" t="s">
        <v>225</v>
      </c>
      <c r="B59" s="4">
        <f>B57-B49</f>
        <v>0</v>
      </c>
      <c r="C59" s="4">
        <f>C57-C49</f>
        <v>97490919.040000007</v>
      </c>
      <c r="D59" s="4">
        <f>D57-D49</f>
        <v>97527990.410000011</v>
      </c>
    </row>
    <row r="60" spans="1:4" x14ac:dyDescent="0.35">
      <c r="A60" s="55"/>
      <c r="B60" s="56"/>
      <c r="C60" s="56"/>
      <c r="D60" s="56"/>
    </row>
    <row r="62" spans="1:4" ht="29" x14ac:dyDescent="0.3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3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3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35">
      <c r="A67" s="45"/>
      <c r="B67" s="91"/>
      <c r="C67" s="91"/>
      <c r="D67" s="91"/>
    </row>
    <row r="68" spans="1:4" x14ac:dyDescent="0.3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5">
      <c r="A69" s="45"/>
      <c r="B69" s="91"/>
      <c r="C69" s="91"/>
      <c r="D69" s="91"/>
    </row>
    <row r="70" spans="1:4" x14ac:dyDescent="0.3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35">
      <c r="A71" s="45"/>
      <c r="B71" s="91"/>
      <c r="C71" s="91"/>
      <c r="D71" s="91"/>
    </row>
    <row r="72" spans="1:4" x14ac:dyDescent="0.3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5">
      <c r="A73" s="45"/>
      <c r="B73" s="91"/>
      <c r="C73" s="91"/>
      <c r="D73" s="91"/>
    </row>
    <row r="74" spans="1:4" x14ac:dyDescent="0.3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I76"/>
  <sheetViews>
    <sheetView showGridLines="0" zoomScale="80" zoomScaleNormal="80" workbookViewId="0">
      <selection activeCell="F20" sqref="F20"/>
    </sheetView>
  </sheetViews>
  <sheetFormatPr baseColWidth="10" defaultColWidth="11" defaultRowHeight="14.5" x14ac:dyDescent="0.35"/>
  <cols>
    <col min="1" max="1" width="87" bestFit="1" customWidth="1"/>
    <col min="2" max="2" width="22.26953125" bestFit="1" customWidth="1"/>
    <col min="3" max="3" width="20.54296875" bestFit="1" customWidth="1"/>
    <col min="4" max="4" width="22.26953125" bestFit="1" customWidth="1"/>
    <col min="5" max="5" width="21.81640625" bestFit="1" customWidth="1"/>
    <col min="6" max="6" width="22.26953125" bestFit="1" customWidth="1"/>
    <col min="7" max="7" width="21.26953125" bestFit="1" customWidth="1"/>
    <col min="8" max="8" width="11" customWidth="1"/>
    <col min="9" max="9" width="13.7265625" bestFit="1" customWidth="1"/>
  </cols>
  <sheetData>
    <row r="1" spans="1:7" ht="40.9" customHeight="1" x14ac:dyDescent="0.35">
      <c r="A1" s="169" t="s">
        <v>230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231</v>
      </c>
      <c r="B3" s="114"/>
      <c r="C3" s="114"/>
      <c r="D3" s="114"/>
      <c r="E3" s="114"/>
      <c r="F3" s="114"/>
      <c r="G3" s="115"/>
    </row>
    <row r="4" spans="1:7" x14ac:dyDescent="0.3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35">
      <c r="A5" s="116" t="s">
        <v>2</v>
      </c>
      <c r="B5" s="117"/>
      <c r="C5" s="117"/>
      <c r="D5" s="117"/>
      <c r="E5" s="117"/>
      <c r="F5" s="117"/>
      <c r="G5" s="118"/>
    </row>
    <row r="6" spans="1:7" x14ac:dyDescent="0.35">
      <c r="A6" s="173" t="s">
        <v>232</v>
      </c>
      <c r="B6" s="175" t="s">
        <v>233</v>
      </c>
      <c r="C6" s="175"/>
      <c r="D6" s="175"/>
      <c r="E6" s="175"/>
      <c r="F6" s="175"/>
      <c r="G6" s="175" t="s">
        <v>234</v>
      </c>
    </row>
    <row r="7" spans="1:7" ht="29" x14ac:dyDescent="0.35">
      <c r="A7" s="174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5"/>
    </row>
    <row r="8" spans="1:7" x14ac:dyDescent="0.35">
      <c r="A8" s="26" t="s">
        <v>239</v>
      </c>
      <c r="B8" s="91"/>
      <c r="C8" s="91"/>
      <c r="D8" s="91"/>
      <c r="E8" s="91"/>
      <c r="F8" s="91"/>
      <c r="G8" s="91"/>
    </row>
    <row r="9" spans="1:7" x14ac:dyDescent="0.3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3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3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58" t="s">
        <v>246</v>
      </c>
      <c r="B15" s="167">
        <v>2357000</v>
      </c>
      <c r="C15" s="167">
        <v>-1166000</v>
      </c>
      <c r="D15" s="47">
        <v>1191000</v>
      </c>
      <c r="E15" s="167">
        <v>0</v>
      </c>
      <c r="F15" s="167">
        <v>0</v>
      </c>
      <c r="G15" s="47">
        <v>-2357000</v>
      </c>
    </row>
    <row r="16" spans="1:7" x14ac:dyDescent="0.35">
      <c r="A16" s="92" t="s">
        <v>247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3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5">
      <c r="A28" s="58" t="s">
        <v>259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9" ht="14.5" customHeight="1" x14ac:dyDescent="0.3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9" ht="14.5" customHeight="1" x14ac:dyDescent="0.35">
      <c r="A34" s="58" t="s">
        <v>265</v>
      </c>
      <c r="B34" s="167">
        <v>796552351.38999999</v>
      </c>
      <c r="C34" s="47">
        <v>0</v>
      </c>
      <c r="D34" s="47">
        <v>796552351.38999999</v>
      </c>
      <c r="E34" s="167">
        <v>387662188.43000001</v>
      </c>
      <c r="F34" s="167">
        <v>387662188.43000001</v>
      </c>
      <c r="G34" s="47">
        <v>-408890162.95999998</v>
      </c>
      <c r="I34" s="168"/>
    </row>
    <row r="35" spans="1:9" ht="14.5" customHeight="1" x14ac:dyDescent="0.35">
      <c r="A35" s="58" t="s">
        <v>266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9" ht="14.5" customHeight="1" x14ac:dyDescent="0.3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9" ht="14.5" customHeight="1" x14ac:dyDescent="0.35">
      <c r="A37" s="58" t="s">
        <v>268</v>
      </c>
      <c r="B37" s="47">
        <v>10036912</v>
      </c>
      <c r="C37" s="47">
        <v>1166000</v>
      </c>
      <c r="D37" s="47">
        <v>11202912</v>
      </c>
      <c r="E37" s="47">
        <v>5268318.54</v>
      </c>
      <c r="F37" s="47">
        <v>5263968.54</v>
      </c>
      <c r="G37" s="47">
        <v>-4772943.46</v>
      </c>
    </row>
    <row r="38" spans="1:9" x14ac:dyDescent="0.3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9" x14ac:dyDescent="0.35">
      <c r="A39" s="77" t="s">
        <v>270</v>
      </c>
      <c r="B39" s="47">
        <v>10036912</v>
      </c>
      <c r="C39" s="47">
        <v>1166000</v>
      </c>
      <c r="D39" s="47">
        <v>11202912</v>
      </c>
      <c r="E39" s="47">
        <v>5268318.54</v>
      </c>
      <c r="F39" s="47">
        <v>5263968.54</v>
      </c>
      <c r="G39" s="47">
        <v>-4772943.46</v>
      </c>
    </row>
    <row r="40" spans="1:9" x14ac:dyDescent="0.35">
      <c r="A40" s="45"/>
      <c r="B40" s="47"/>
      <c r="C40" s="47"/>
      <c r="D40" s="47"/>
      <c r="E40" s="47"/>
      <c r="F40" s="47"/>
      <c r="G40" s="47"/>
    </row>
    <row r="41" spans="1:9" x14ac:dyDescent="0.35">
      <c r="A41" s="3" t="s">
        <v>271</v>
      </c>
      <c r="B41" s="4">
        <v>808946263.38999999</v>
      </c>
      <c r="C41" s="4">
        <v>0</v>
      </c>
      <c r="D41" s="4">
        <v>808946263.38999999</v>
      </c>
      <c r="E41" s="4">
        <v>392930506.97000003</v>
      </c>
      <c r="F41" s="4">
        <v>392926156.97000003</v>
      </c>
      <c r="G41" s="4">
        <v>-416020106.42000002</v>
      </c>
    </row>
    <row r="42" spans="1:9" x14ac:dyDescent="0.35">
      <c r="A42" s="3" t="s">
        <v>272</v>
      </c>
      <c r="B42" s="93"/>
      <c r="C42" s="93"/>
      <c r="D42" s="93"/>
      <c r="E42" s="93"/>
      <c r="F42" s="93"/>
      <c r="G42" s="4">
        <v>0</v>
      </c>
    </row>
    <row r="43" spans="1:9" x14ac:dyDescent="0.35">
      <c r="A43" s="45"/>
      <c r="B43" s="49"/>
      <c r="C43" s="49"/>
      <c r="D43" s="49"/>
      <c r="E43" s="49"/>
      <c r="F43" s="49"/>
      <c r="G43" s="49"/>
    </row>
    <row r="44" spans="1:9" x14ac:dyDescent="0.35">
      <c r="A44" s="3" t="s">
        <v>273</v>
      </c>
      <c r="B44" s="49"/>
      <c r="C44" s="49"/>
      <c r="D44" s="49"/>
      <c r="E44" s="49"/>
      <c r="F44" s="49"/>
      <c r="G44" s="49"/>
    </row>
    <row r="45" spans="1:9" x14ac:dyDescent="0.35">
      <c r="A45" s="58" t="s">
        <v>274</v>
      </c>
      <c r="B45" s="47">
        <f t="shared" ref="B45:G45" si="0">SUM(B46:B53)</f>
        <v>0</v>
      </c>
      <c r="C45" s="47">
        <f t="shared" si="0"/>
        <v>0</v>
      </c>
      <c r="D45" s="47">
        <f t="shared" si="0"/>
        <v>0</v>
      </c>
      <c r="E45" s="47">
        <f t="shared" si="0"/>
        <v>0</v>
      </c>
      <c r="F45" s="47">
        <f t="shared" si="0"/>
        <v>0</v>
      </c>
      <c r="G45" s="47">
        <f t="shared" si="0"/>
        <v>0</v>
      </c>
    </row>
    <row r="46" spans="1:9" x14ac:dyDescent="0.3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9" x14ac:dyDescent="0.3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">F47-B47</f>
        <v>0</v>
      </c>
    </row>
    <row r="48" spans="1:9" x14ac:dyDescent="0.3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"/>
        <v>0</v>
      </c>
    </row>
    <row r="49" spans="1:7" ht="29" x14ac:dyDescent="0.3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"/>
        <v>0</v>
      </c>
    </row>
    <row r="50" spans="1:7" x14ac:dyDescent="0.3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"/>
        <v>0</v>
      </c>
    </row>
    <row r="51" spans="1:7" x14ac:dyDescent="0.3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"/>
        <v>0</v>
      </c>
    </row>
    <row r="52" spans="1:7" ht="29" x14ac:dyDescent="0.3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"/>
        <v>0</v>
      </c>
    </row>
    <row r="53" spans="1:7" x14ac:dyDescent="0.3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5">
      <c r="A54" s="58" t="s">
        <v>283</v>
      </c>
      <c r="B54" s="47">
        <f t="shared" ref="B54:G54" si="2">SUM(B55:B58)</f>
        <v>0</v>
      </c>
      <c r="C54" s="47">
        <f t="shared" si="2"/>
        <v>0</v>
      </c>
      <c r="D54" s="47">
        <f t="shared" si="2"/>
        <v>0</v>
      </c>
      <c r="E54" s="47">
        <f t="shared" si="2"/>
        <v>0</v>
      </c>
      <c r="F54" s="47">
        <f t="shared" si="2"/>
        <v>0</v>
      </c>
      <c r="G54" s="47">
        <f t="shared" si="2"/>
        <v>0</v>
      </c>
    </row>
    <row r="55" spans="1:7" x14ac:dyDescent="0.3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3">F56-B56</f>
        <v>0</v>
      </c>
    </row>
    <row r="57" spans="1:7" x14ac:dyDescent="0.3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3"/>
        <v>0</v>
      </c>
    </row>
    <row r="58" spans="1:7" x14ac:dyDescent="0.3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3"/>
        <v>0</v>
      </c>
    </row>
    <row r="59" spans="1:7" x14ac:dyDescent="0.35">
      <c r="A59" s="58" t="s">
        <v>288</v>
      </c>
      <c r="B59" s="47">
        <f t="shared" ref="B59:G59" si="4">SUM(B60:B61)</f>
        <v>0</v>
      </c>
      <c r="C59" s="47">
        <f t="shared" si="4"/>
        <v>0</v>
      </c>
      <c r="D59" s="47">
        <f t="shared" si="4"/>
        <v>0</v>
      </c>
      <c r="E59" s="47">
        <f t="shared" si="4"/>
        <v>0</v>
      </c>
      <c r="F59" s="47">
        <f t="shared" si="4"/>
        <v>0</v>
      </c>
      <c r="G59" s="47">
        <f t="shared" si="4"/>
        <v>0</v>
      </c>
    </row>
    <row r="60" spans="1:7" x14ac:dyDescent="0.3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5">F61-B61</f>
        <v>0</v>
      </c>
    </row>
    <row r="62" spans="1:7" x14ac:dyDescent="0.3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5"/>
        <v>0</v>
      </c>
    </row>
    <row r="63" spans="1:7" x14ac:dyDescent="0.3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5"/>
        <v>0</v>
      </c>
    </row>
    <row r="64" spans="1:7" x14ac:dyDescent="0.35">
      <c r="A64" s="45"/>
      <c r="B64" s="49"/>
      <c r="C64" s="49"/>
      <c r="D64" s="49"/>
      <c r="E64" s="49"/>
      <c r="F64" s="49"/>
      <c r="G64" s="49"/>
    </row>
    <row r="65" spans="1:7" x14ac:dyDescent="0.35">
      <c r="A65" s="3" t="s">
        <v>293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35">
      <c r="A66" s="45"/>
      <c r="B66" s="49"/>
      <c r="C66" s="49"/>
      <c r="D66" s="49"/>
      <c r="E66" s="49"/>
      <c r="F66" s="49"/>
      <c r="G66" s="49"/>
    </row>
    <row r="67" spans="1:7" x14ac:dyDescent="0.35">
      <c r="A67" s="3" t="s">
        <v>294</v>
      </c>
      <c r="B67" s="4">
        <f t="shared" ref="B67:G67" si="6">B68</f>
        <v>0</v>
      </c>
      <c r="C67" s="4">
        <f t="shared" si="6"/>
        <v>10426601.23</v>
      </c>
      <c r="D67" s="4">
        <f t="shared" si="6"/>
        <v>10426601.23</v>
      </c>
      <c r="E67" s="4">
        <f t="shared" si="6"/>
        <v>0</v>
      </c>
      <c r="F67" s="4">
        <f t="shared" si="6"/>
        <v>0</v>
      </c>
      <c r="G67" s="4">
        <f t="shared" si="6"/>
        <v>0</v>
      </c>
    </row>
    <row r="68" spans="1:7" x14ac:dyDescent="0.35">
      <c r="A68" s="58" t="s">
        <v>295</v>
      </c>
      <c r="B68" s="47">
        <v>0</v>
      </c>
      <c r="C68" s="47">
        <v>10426601.23</v>
      </c>
      <c r="D68" s="47">
        <v>10426601.23</v>
      </c>
      <c r="E68" s="47">
        <v>0</v>
      </c>
      <c r="F68" s="47">
        <v>0</v>
      </c>
      <c r="G68" s="47">
        <v>0</v>
      </c>
    </row>
    <row r="69" spans="1:7" x14ac:dyDescent="0.35">
      <c r="A69" s="45"/>
      <c r="B69" s="49"/>
      <c r="C69" s="49"/>
      <c r="D69" s="49"/>
      <c r="E69" s="49"/>
      <c r="F69" s="49"/>
      <c r="G69" s="49"/>
    </row>
    <row r="70" spans="1:7" x14ac:dyDescent="0.35">
      <c r="A70" s="3" t="s">
        <v>296</v>
      </c>
      <c r="B70" s="4">
        <v>808946263.38999999</v>
      </c>
      <c r="C70" s="4">
        <v>10426601.23</v>
      </c>
      <c r="D70" s="4">
        <v>819372864.62</v>
      </c>
      <c r="E70" s="4">
        <v>392930506.97000003</v>
      </c>
      <c r="F70" s="4">
        <v>392926156.97000003</v>
      </c>
      <c r="G70" s="4">
        <v>-416020106.42000002</v>
      </c>
    </row>
    <row r="71" spans="1:7" x14ac:dyDescent="0.35">
      <c r="A71" s="45"/>
      <c r="B71" s="49"/>
      <c r="C71" s="49"/>
      <c r="D71" s="49"/>
      <c r="E71" s="49"/>
      <c r="F71" s="49"/>
      <c r="G71" s="49"/>
    </row>
    <row r="72" spans="1:7" x14ac:dyDescent="0.35">
      <c r="A72" s="3" t="s">
        <v>297</v>
      </c>
      <c r="B72" s="49"/>
      <c r="C72" s="49"/>
      <c r="D72" s="49"/>
      <c r="E72" s="49"/>
      <c r="F72" s="49"/>
      <c r="G72" s="49"/>
    </row>
    <row r="73" spans="1:7" x14ac:dyDescent="0.35">
      <c r="A73" s="67" t="s">
        <v>298</v>
      </c>
      <c r="B73" s="47">
        <v>0</v>
      </c>
      <c r="C73" s="47">
        <v>10426601.23</v>
      </c>
      <c r="D73" s="47">
        <v>10426601.23</v>
      </c>
      <c r="E73" s="47">
        <v>0</v>
      </c>
      <c r="F73" s="47">
        <v>0</v>
      </c>
      <c r="G73" s="47">
        <v>0</v>
      </c>
    </row>
    <row r="74" spans="1:7" ht="29" x14ac:dyDescent="0.3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18" t="s">
        <v>300</v>
      </c>
      <c r="B75" s="4">
        <v>0</v>
      </c>
      <c r="C75" s="4">
        <f>+C73+C74</f>
        <v>10426601.23</v>
      </c>
      <c r="D75" s="4">
        <f>+D73+D74</f>
        <v>10426601.23</v>
      </c>
      <c r="E75" s="4">
        <v>0</v>
      </c>
      <c r="F75" s="4">
        <v>0</v>
      </c>
      <c r="G75" s="4">
        <v>0</v>
      </c>
    </row>
    <row r="76" spans="1:7" x14ac:dyDescent="0.3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 G43:G44 B43:F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1"/>
  <sheetViews>
    <sheetView showGridLines="0" tabSelected="1" zoomScaleNormal="100" workbookViewId="0">
      <selection activeCell="I146" sqref="I1:XFD1048576"/>
    </sheetView>
  </sheetViews>
  <sheetFormatPr baseColWidth="10" defaultColWidth="0" defaultRowHeight="14.5" zeroHeight="1" x14ac:dyDescent="0.35"/>
  <cols>
    <col min="1" max="1" width="97" bestFit="1" customWidth="1"/>
    <col min="2" max="2" width="19.1796875" customWidth="1"/>
    <col min="3" max="3" width="19.26953125" customWidth="1"/>
    <col min="4" max="6" width="19.1796875" bestFit="1" customWidth="1"/>
    <col min="7" max="7" width="16.7265625" bestFit="1" customWidth="1"/>
    <col min="8" max="8" width="2.26953125" customWidth="1"/>
    <col min="9" max="16384" width="11" hidden="1"/>
  </cols>
  <sheetData>
    <row r="1" spans="1:7" ht="40.9" customHeight="1" x14ac:dyDescent="0.35">
      <c r="A1" s="178" t="s">
        <v>301</v>
      </c>
      <c r="B1" s="170"/>
      <c r="C1" s="170"/>
      <c r="D1" s="170"/>
      <c r="E1" s="170"/>
      <c r="F1" s="170"/>
      <c r="G1" s="171"/>
    </row>
    <row r="2" spans="1:7" x14ac:dyDescent="0.3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35">
      <c r="A3" s="126" t="s">
        <v>302</v>
      </c>
      <c r="B3" s="126"/>
      <c r="C3" s="126"/>
      <c r="D3" s="126"/>
      <c r="E3" s="126"/>
      <c r="F3" s="126"/>
      <c r="G3" s="126"/>
    </row>
    <row r="4" spans="1:7" x14ac:dyDescent="0.35">
      <c r="A4" s="126" t="s">
        <v>303</v>
      </c>
      <c r="B4" s="126"/>
      <c r="C4" s="126"/>
      <c r="D4" s="126"/>
      <c r="E4" s="126"/>
      <c r="F4" s="126"/>
      <c r="G4" s="126"/>
    </row>
    <row r="5" spans="1:7" x14ac:dyDescent="0.3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35">
      <c r="A6" s="127" t="s">
        <v>2</v>
      </c>
      <c r="B6" s="127"/>
      <c r="C6" s="127"/>
      <c r="D6" s="127"/>
      <c r="E6" s="127"/>
      <c r="F6" s="127"/>
      <c r="G6" s="127"/>
    </row>
    <row r="7" spans="1:7" x14ac:dyDescent="0.35">
      <c r="A7" s="176" t="s">
        <v>6</v>
      </c>
      <c r="B7" s="176" t="s">
        <v>304</v>
      </c>
      <c r="C7" s="176"/>
      <c r="D7" s="176"/>
      <c r="E7" s="176"/>
      <c r="F7" s="176"/>
      <c r="G7" s="177" t="s">
        <v>305</v>
      </c>
    </row>
    <row r="8" spans="1:7" ht="29" x14ac:dyDescent="0.35">
      <c r="A8" s="17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6"/>
    </row>
    <row r="9" spans="1:7" x14ac:dyDescent="0.35">
      <c r="A9" s="27" t="s">
        <v>310</v>
      </c>
      <c r="B9" s="83">
        <f t="shared" ref="B9:G9" si="0">SUM(B10,B18,B28,B38,B48,B58,B62,B71,B75)</f>
        <v>808946263.38999999</v>
      </c>
      <c r="C9" s="83">
        <f t="shared" si="0"/>
        <v>10426601.23</v>
      </c>
      <c r="D9" s="83">
        <f t="shared" si="0"/>
        <v>819372864.61999989</v>
      </c>
      <c r="E9" s="83">
        <f t="shared" si="0"/>
        <v>304994773.90999997</v>
      </c>
      <c r="F9" s="83">
        <f t="shared" si="0"/>
        <v>304953352.53999996</v>
      </c>
      <c r="G9" s="83">
        <f t="shared" si="0"/>
        <v>514378090.7100001</v>
      </c>
    </row>
    <row r="10" spans="1:7" x14ac:dyDescent="0.35">
      <c r="A10" s="84" t="s">
        <v>311</v>
      </c>
      <c r="B10" s="83">
        <f t="shared" ref="B10:G10" si="1">SUM(B11:B17)</f>
        <v>530930805</v>
      </c>
      <c r="C10" s="83">
        <f t="shared" si="1"/>
        <v>1768142.9300000002</v>
      </c>
      <c r="D10" s="83">
        <f t="shared" si="1"/>
        <v>532698947.93000007</v>
      </c>
      <c r="E10" s="83">
        <f t="shared" si="1"/>
        <v>228412997.29999998</v>
      </c>
      <c r="F10" s="83">
        <f t="shared" si="1"/>
        <v>228412997.29999998</v>
      </c>
      <c r="G10" s="83">
        <f t="shared" si="1"/>
        <v>304285950.63000005</v>
      </c>
    </row>
    <row r="11" spans="1:7" x14ac:dyDescent="0.35">
      <c r="A11" s="85" t="s">
        <v>312</v>
      </c>
      <c r="B11" s="75">
        <v>106253740</v>
      </c>
      <c r="C11" s="75">
        <v>4829279.0199999996</v>
      </c>
      <c r="D11" s="75">
        <v>111083019.02</v>
      </c>
      <c r="E11" s="75">
        <v>52829829.299999997</v>
      </c>
      <c r="F11" s="75">
        <v>52829829.299999997</v>
      </c>
      <c r="G11" s="75">
        <f>D11-E11</f>
        <v>58253189.719999999</v>
      </c>
    </row>
    <row r="12" spans="1:7" x14ac:dyDescent="0.35">
      <c r="A12" s="85" t="s">
        <v>313</v>
      </c>
      <c r="B12" s="75">
        <v>33789511</v>
      </c>
      <c r="C12" s="75">
        <v>-11096981.98</v>
      </c>
      <c r="D12" s="75">
        <v>22692529.02</v>
      </c>
      <c r="E12" s="75">
        <v>9883346.3300000001</v>
      </c>
      <c r="F12" s="75">
        <v>9883346.3300000001</v>
      </c>
      <c r="G12" s="75">
        <f t="shared" ref="G12:G17" si="2">D12-E12</f>
        <v>12809182.689999999</v>
      </c>
    </row>
    <row r="13" spans="1:7" x14ac:dyDescent="0.35">
      <c r="A13" s="85" t="s">
        <v>314</v>
      </c>
      <c r="B13" s="75">
        <v>167306341</v>
      </c>
      <c r="C13" s="75">
        <v>6488793.5499999998</v>
      </c>
      <c r="D13" s="75">
        <v>173795134.55000001</v>
      </c>
      <c r="E13" s="75">
        <v>62625751.799999997</v>
      </c>
      <c r="F13" s="75">
        <v>62625751.799999997</v>
      </c>
      <c r="G13" s="75">
        <f t="shared" si="2"/>
        <v>111169382.75000001</v>
      </c>
    </row>
    <row r="14" spans="1:7" x14ac:dyDescent="0.35">
      <c r="A14" s="85" t="s">
        <v>315</v>
      </c>
      <c r="B14" s="75">
        <v>39030394</v>
      </c>
      <c r="C14" s="75">
        <v>3031394.59</v>
      </c>
      <c r="D14" s="75">
        <v>42061788.590000004</v>
      </c>
      <c r="E14" s="75">
        <v>19163272.02</v>
      </c>
      <c r="F14" s="75">
        <v>19163272.02</v>
      </c>
      <c r="G14" s="75">
        <f t="shared" si="2"/>
        <v>22898516.570000004</v>
      </c>
    </row>
    <row r="15" spans="1:7" x14ac:dyDescent="0.35">
      <c r="A15" s="85" t="s">
        <v>316</v>
      </c>
      <c r="B15" s="75">
        <v>161992337</v>
      </c>
      <c r="C15" s="75">
        <v>14843572.32</v>
      </c>
      <c r="D15" s="75">
        <v>176835909.31999999</v>
      </c>
      <c r="E15" s="75">
        <v>83861383.689999998</v>
      </c>
      <c r="F15" s="75">
        <v>83861383.689999998</v>
      </c>
      <c r="G15" s="75">
        <f t="shared" si="2"/>
        <v>92974525.629999995</v>
      </c>
    </row>
    <row r="16" spans="1:7" x14ac:dyDescent="0.35">
      <c r="A16" s="85" t="s">
        <v>317</v>
      </c>
      <c r="B16" s="75">
        <v>22529051</v>
      </c>
      <c r="C16" s="75">
        <v>-16405445.59</v>
      </c>
      <c r="D16" s="75">
        <v>6123605.4100000001</v>
      </c>
      <c r="E16" s="75">
        <v>0</v>
      </c>
      <c r="F16" s="75">
        <v>0</v>
      </c>
      <c r="G16" s="75">
        <f t="shared" si="2"/>
        <v>6123605.4100000001</v>
      </c>
    </row>
    <row r="17" spans="1:7" x14ac:dyDescent="0.35">
      <c r="A17" s="85" t="s">
        <v>318</v>
      </c>
      <c r="B17" s="75">
        <v>29431</v>
      </c>
      <c r="C17" s="75">
        <v>77531.02</v>
      </c>
      <c r="D17" s="75">
        <v>106962.02</v>
      </c>
      <c r="E17" s="75">
        <v>49414.16</v>
      </c>
      <c r="F17" s="75">
        <v>49414.16</v>
      </c>
      <c r="G17" s="75">
        <f t="shared" si="2"/>
        <v>57547.86</v>
      </c>
    </row>
    <row r="18" spans="1:7" x14ac:dyDescent="0.35">
      <c r="A18" s="84" t="s">
        <v>319</v>
      </c>
      <c r="B18" s="83">
        <f t="shared" ref="B18:G18" si="3">SUM(B19:B27)</f>
        <v>23286617</v>
      </c>
      <c r="C18" s="83">
        <f t="shared" si="3"/>
        <v>675161.77</v>
      </c>
      <c r="D18" s="83">
        <f t="shared" si="3"/>
        <v>23961778.77</v>
      </c>
      <c r="E18" s="83">
        <f t="shared" si="3"/>
        <v>9936510.8199999984</v>
      </c>
      <c r="F18" s="83">
        <f t="shared" si="3"/>
        <v>9904963.1899999995</v>
      </c>
      <c r="G18" s="83">
        <f t="shared" si="3"/>
        <v>14025267.949999997</v>
      </c>
    </row>
    <row r="19" spans="1:7" x14ac:dyDescent="0.35">
      <c r="A19" s="85" t="s">
        <v>320</v>
      </c>
      <c r="B19" s="75">
        <v>4724338</v>
      </c>
      <c r="C19" s="75">
        <v>-321943.24</v>
      </c>
      <c r="D19" s="75">
        <v>4402394.76</v>
      </c>
      <c r="E19" s="75">
        <v>1526922.42</v>
      </c>
      <c r="F19" s="75">
        <v>1526922.42</v>
      </c>
      <c r="G19" s="75">
        <f>D19-E19</f>
        <v>2875472.34</v>
      </c>
    </row>
    <row r="20" spans="1:7" x14ac:dyDescent="0.35">
      <c r="A20" s="85" t="s">
        <v>321</v>
      </c>
      <c r="B20" s="75">
        <v>9361073</v>
      </c>
      <c r="C20" s="75">
        <v>499808.29</v>
      </c>
      <c r="D20" s="75">
        <v>9860881.2899999991</v>
      </c>
      <c r="E20" s="75">
        <v>4745859.87</v>
      </c>
      <c r="F20" s="75">
        <v>4714312.24</v>
      </c>
      <c r="G20" s="75">
        <f t="shared" ref="G20:G27" si="4">D20-E20</f>
        <v>5115021.419999999</v>
      </c>
    </row>
    <row r="21" spans="1:7" x14ac:dyDescent="0.3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35">
      <c r="A22" s="85" t="s">
        <v>323</v>
      </c>
      <c r="B22" s="75">
        <v>1000804</v>
      </c>
      <c r="C22" s="75">
        <v>58342.67</v>
      </c>
      <c r="D22" s="75">
        <v>1059146.67</v>
      </c>
      <c r="E22" s="75">
        <v>337066.18</v>
      </c>
      <c r="F22" s="75">
        <v>337066.18</v>
      </c>
      <c r="G22" s="75">
        <f t="shared" si="4"/>
        <v>722080.49</v>
      </c>
    </row>
    <row r="23" spans="1:7" x14ac:dyDescent="0.35">
      <c r="A23" s="85" t="s">
        <v>324</v>
      </c>
      <c r="B23" s="75">
        <v>375376</v>
      </c>
      <c r="C23" s="75">
        <v>43880.87</v>
      </c>
      <c r="D23" s="75">
        <v>419256.87</v>
      </c>
      <c r="E23" s="75">
        <v>96535.35</v>
      </c>
      <c r="F23" s="75">
        <v>96535.35</v>
      </c>
      <c r="G23" s="75">
        <f t="shared" si="4"/>
        <v>322721.52</v>
      </c>
    </row>
    <row r="24" spans="1:7" x14ac:dyDescent="0.35">
      <c r="A24" s="85" t="s">
        <v>325</v>
      </c>
      <c r="B24" s="75">
        <v>3998852</v>
      </c>
      <c r="C24" s="75">
        <v>-11426.69</v>
      </c>
      <c r="D24" s="75">
        <v>3987425.31</v>
      </c>
      <c r="E24" s="75">
        <v>1595530.18</v>
      </c>
      <c r="F24" s="75">
        <v>1595530.18</v>
      </c>
      <c r="G24" s="75">
        <f t="shared" si="4"/>
        <v>2391895.13</v>
      </c>
    </row>
    <row r="25" spans="1:7" x14ac:dyDescent="0.35">
      <c r="A25" s="85" t="s">
        <v>326</v>
      </c>
      <c r="B25" s="75">
        <v>1138359</v>
      </c>
      <c r="C25" s="75">
        <v>896680.17</v>
      </c>
      <c r="D25" s="75">
        <v>2035039.17</v>
      </c>
      <c r="E25" s="75">
        <v>940217.39</v>
      </c>
      <c r="F25" s="75">
        <v>940217.39</v>
      </c>
      <c r="G25" s="75">
        <f t="shared" si="4"/>
        <v>1094821.7799999998</v>
      </c>
    </row>
    <row r="26" spans="1:7" x14ac:dyDescent="0.3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35">
      <c r="A27" s="85" t="s">
        <v>328</v>
      </c>
      <c r="B27" s="75">
        <v>2687815</v>
      </c>
      <c r="C27" s="75">
        <v>-490180.3</v>
      </c>
      <c r="D27" s="75">
        <v>2197634.7000000002</v>
      </c>
      <c r="E27" s="75">
        <v>694379.43</v>
      </c>
      <c r="F27" s="75">
        <v>694379.43</v>
      </c>
      <c r="G27" s="75">
        <f t="shared" si="4"/>
        <v>1503255.27</v>
      </c>
    </row>
    <row r="28" spans="1:7" x14ac:dyDescent="0.35">
      <c r="A28" s="84" t="s">
        <v>329</v>
      </c>
      <c r="B28" s="83">
        <f t="shared" ref="B28:G28" si="5">SUM(B29:B37)</f>
        <v>159431399</v>
      </c>
      <c r="C28" s="83">
        <f t="shared" si="5"/>
        <v>-1862107.17</v>
      </c>
      <c r="D28" s="83">
        <f t="shared" si="5"/>
        <v>157569291.82999998</v>
      </c>
      <c r="E28" s="83">
        <f t="shared" si="5"/>
        <v>48159857.899999999</v>
      </c>
      <c r="F28" s="83">
        <f t="shared" si="5"/>
        <v>48159537.899999999</v>
      </c>
      <c r="G28" s="83">
        <f t="shared" si="5"/>
        <v>109409433.93000001</v>
      </c>
    </row>
    <row r="29" spans="1:7" x14ac:dyDescent="0.35">
      <c r="A29" s="85" t="s">
        <v>330</v>
      </c>
      <c r="B29" s="75">
        <v>7996311</v>
      </c>
      <c r="C29" s="75">
        <v>954501.9</v>
      </c>
      <c r="D29" s="75">
        <v>8950812.9000000004</v>
      </c>
      <c r="E29" s="75">
        <v>3901684.9</v>
      </c>
      <c r="F29" s="75">
        <v>3901684.9</v>
      </c>
      <c r="G29" s="75">
        <f>D29-E29</f>
        <v>5049128</v>
      </c>
    </row>
    <row r="30" spans="1:7" x14ac:dyDescent="0.35">
      <c r="A30" s="85" t="s">
        <v>331</v>
      </c>
      <c r="B30" s="75">
        <v>9549427</v>
      </c>
      <c r="C30" s="75">
        <v>-586311.63</v>
      </c>
      <c r="D30" s="75">
        <v>8963115.3699999992</v>
      </c>
      <c r="E30" s="75">
        <v>1996091.51</v>
      </c>
      <c r="F30" s="75">
        <v>1996091.51</v>
      </c>
      <c r="G30" s="75">
        <f t="shared" ref="G30:G37" si="6">D30-E30</f>
        <v>6967023.8599999994</v>
      </c>
    </row>
    <row r="31" spans="1:7" x14ac:dyDescent="0.35">
      <c r="A31" s="85" t="s">
        <v>332</v>
      </c>
      <c r="B31" s="75">
        <v>24799439</v>
      </c>
      <c r="C31" s="75">
        <v>71550.37</v>
      </c>
      <c r="D31" s="75">
        <v>24870989.370000001</v>
      </c>
      <c r="E31" s="75">
        <v>9503095.5800000001</v>
      </c>
      <c r="F31" s="75">
        <v>9503095.5800000001</v>
      </c>
      <c r="G31" s="75">
        <f t="shared" si="6"/>
        <v>15367893.790000001</v>
      </c>
    </row>
    <row r="32" spans="1:7" x14ac:dyDescent="0.35">
      <c r="A32" s="85" t="s">
        <v>333</v>
      </c>
      <c r="B32" s="75">
        <v>1798737</v>
      </c>
      <c r="C32" s="75">
        <v>134341.9</v>
      </c>
      <c r="D32" s="75">
        <v>1933078.9</v>
      </c>
      <c r="E32" s="75">
        <v>388604.81</v>
      </c>
      <c r="F32" s="75">
        <v>388604.81</v>
      </c>
      <c r="G32" s="75">
        <f t="shared" si="6"/>
        <v>1544474.0899999999</v>
      </c>
    </row>
    <row r="33" spans="1:7" ht="14.5" customHeight="1" x14ac:dyDescent="0.35">
      <c r="A33" s="85" t="s">
        <v>334</v>
      </c>
      <c r="B33" s="75">
        <v>17184613</v>
      </c>
      <c r="C33" s="75">
        <v>1588145.12</v>
      </c>
      <c r="D33" s="75">
        <v>18772758.120000001</v>
      </c>
      <c r="E33" s="75">
        <v>6038718.25</v>
      </c>
      <c r="F33" s="75">
        <v>6038718.25</v>
      </c>
      <c r="G33" s="75">
        <f t="shared" si="6"/>
        <v>12734039.870000001</v>
      </c>
    </row>
    <row r="34" spans="1:7" ht="14.5" customHeight="1" x14ac:dyDescent="0.35">
      <c r="A34" s="85" t="s">
        <v>335</v>
      </c>
      <c r="B34" s="75">
        <v>15430240</v>
      </c>
      <c r="C34" s="75">
        <v>148670.95000000001</v>
      </c>
      <c r="D34" s="75">
        <v>15578910.949999999</v>
      </c>
      <c r="E34" s="75">
        <v>547303.1</v>
      </c>
      <c r="F34" s="75">
        <v>547303.1</v>
      </c>
      <c r="G34" s="75">
        <f t="shared" si="6"/>
        <v>15031607.85</v>
      </c>
    </row>
    <row r="35" spans="1:7" ht="14.5" customHeight="1" x14ac:dyDescent="0.35">
      <c r="A35" s="85" t="s">
        <v>336</v>
      </c>
      <c r="B35" s="75">
        <v>4070979</v>
      </c>
      <c r="C35" s="75">
        <v>-465776.56</v>
      </c>
      <c r="D35" s="75">
        <v>3605202.44</v>
      </c>
      <c r="E35" s="75">
        <v>942174.95</v>
      </c>
      <c r="F35" s="75">
        <v>941854.95</v>
      </c>
      <c r="G35" s="75">
        <f t="shared" si="6"/>
        <v>2663027.4900000002</v>
      </c>
    </row>
    <row r="36" spans="1:7" ht="14.5" customHeight="1" x14ac:dyDescent="0.35">
      <c r="A36" s="85" t="s">
        <v>337</v>
      </c>
      <c r="B36" s="75">
        <v>61214712</v>
      </c>
      <c r="C36" s="75">
        <v>-3295654.83</v>
      </c>
      <c r="D36" s="75">
        <v>57919057.170000002</v>
      </c>
      <c r="E36" s="75">
        <v>18471713.34</v>
      </c>
      <c r="F36" s="75">
        <v>18471713.34</v>
      </c>
      <c r="G36" s="75">
        <f t="shared" si="6"/>
        <v>39447343.829999998</v>
      </c>
    </row>
    <row r="37" spans="1:7" ht="14.5" customHeight="1" x14ac:dyDescent="0.35">
      <c r="A37" s="85" t="s">
        <v>338</v>
      </c>
      <c r="B37" s="75">
        <v>17386941</v>
      </c>
      <c r="C37" s="75">
        <v>-411574.39</v>
      </c>
      <c r="D37" s="75">
        <v>16975366.609999999</v>
      </c>
      <c r="E37" s="75">
        <v>6370471.46</v>
      </c>
      <c r="F37" s="75">
        <v>6370471.46</v>
      </c>
      <c r="G37" s="75">
        <f t="shared" si="6"/>
        <v>10604895.149999999</v>
      </c>
    </row>
    <row r="38" spans="1:7" x14ac:dyDescent="0.35">
      <c r="A38" s="84" t="s">
        <v>339</v>
      </c>
      <c r="B38" s="83">
        <f t="shared" ref="B38:G38" si="7">SUM(B39:B47)</f>
        <v>38743287</v>
      </c>
      <c r="C38" s="83">
        <f t="shared" si="7"/>
        <v>4290937.68</v>
      </c>
      <c r="D38" s="83">
        <f t="shared" si="7"/>
        <v>43034224.68</v>
      </c>
      <c r="E38" s="83">
        <f t="shared" si="7"/>
        <v>12952330.85</v>
      </c>
      <c r="F38" s="83">
        <f t="shared" si="7"/>
        <v>12942777.109999999</v>
      </c>
      <c r="G38" s="83">
        <f t="shared" si="7"/>
        <v>30081893.829999998</v>
      </c>
    </row>
    <row r="39" spans="1:7" x14ac:dyDescent="0.3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3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3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35">
      <c r="A42" s="85" t="s">
        <v>343</v>
      </c>
      <c r="B42" s="75">
        <v>38743287</v>
      </c>
      <c r="C42" s="75">
        <v>4139330.08</v>
      </c>
      <c r="D42" s="75">
        <v>42882617.079999998</v>
      </c>
      <c r="E42" s="75">
        <v>12952330.85</v>
      </c>
      <c r="F42" s="75">
        <v>12942777.109999999</v>
      </c>
      <c r="G42" s="75">
        <f t="shared" si="8"/>
        <v>29930286.229999997</v>
      </c>
    </row>
    <row r="43" spans="1:7" x14ac:dyDescent="0.35">
      <c r="A43" s="85" t="s">
        <v>344</v>
      </c>
      <c r="B43" s="75">
        <v>0</v>
      </c>
      <c r="C43" s="75">
        <v>151607.6</v>
      </c>
      <c r="D43" s="75">
        <v>151607.6</v>
      </c>
      <c r="E43" s="75">
        <v>0</v>
      </c>
      <c r="F43" s="75">
        <v>0</v>
      </c>
      <c r="G43" s="75">
        <f t="shared" si="8"/>
        <v>151607.6</v>
      </c>
    </row>
    <row r="44" spans="1:7" x14ac:dyDescent="0.3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5">
      <c r="A48" s="84" t="s">
        <v>349</v>
      </c>
      <c r="B48" s="83">
        <f t="shared" ref="B48:G48" si="9">SUM(B49:B57)</f>
        <v>11709058</v>
      </c>
      <c r="C48" s="83">
        <f t="shared" si="9"/>
        <v>3918269.64</v>
      </c>
      <c r="D48" s="83">
        <f t="shared" si="9"/>
        <v>15627327.640000001</v>
      </c>
      <c r="E48" s="83">
        <f t="shared" si="9"/>
        <v>4816413.709999999</v>
      </c>
      <c r="F48" s="83">
        <f t="shared" si="9"/>
        <v>4816413.709999999</v>
      </c>
      <c r="G48" s="83">
        <f t="shared" si="9"/>
        <v>10810913.93</v>
      </c>
    </row>
    <row r="49" spans="1:7" x14ac:dyDescent="0.35">
      <c r="A49" s="85" t="s">
        <v>350</v>
      </c>
      <c r="B49" s="75">
        <v>9837582</v>
      </c>
      <c r="C49" s="75">
        <v>-211834.25</v>
      </c>
      <c r="D49" s="75">
        <v>9625747.75</v>
      </c>
      <c r="E49" s="75">
        <v>409727.91</v>
      </c>
      <c r="F49" s="75">
        <v>409727.91</v>
      </c>
      <c r="G49" s="75">
        <f>D49-E49</f>
        <v>9216019.8399999999</v>
      </c>
    </row>
    <row r="50" spans="1:7" x14ac:dyDescent="0.35">
      <c r="A50" s="85" t="s">
        <v>351</v>
      </c>
      <c r="B50" s="75">
        <v>454388</v>
      </c>
      <c r="C50" s="75">
        <v>-8005.07</v>
      </c>
      <c r="D50" s="75">
        <v>446382.93</v>
      </c>
      <c r="E50" s="75">
        <v>173807.28</v>
      </c>
      <c r="F50" s="75">
        <v>173807.28</v>
      </c>
      <c r="G50" s="75">
        <f t="shared" ref="G50:G57" si="10">D50-E50</f>
        <v>272575.65000000002</v>
      </c>
    </row>
    <row r="51" spans="1:7" x14ac:dyDescent="0.3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35">
      <c r="A52" s="85" t="s">
        <v>353</v>
      </c>
      <c r="B52" s="75">
        <v>397763</v>
      </c>
      <c r="C52" s="75">
        <v>3962992</v>
      </c>
      <c r="D52" s="75">
        <v>4360755</v>
      </c>
      <c r="E52" s="75">
        <v>3962992</v>
      </c>
      <c r="F52" s="75">
        <v>3962992</v>
      </c>
      <c r="G52" s="75">
        <f t="shared" si="10"/>
        <v>397763</v>
      </c>
    </row>
    <row r="53" spans="1:7" x14ac:dyDescent="0.3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35">
      <c r="A54" s="85" t="s">
        <v>355</v>
      </c>
      <c r="B54" s="75">
        <v>295325</v>
      </c>
      <c r="C54" s="75">
        <v>175116.96</v>
      </c>
      <c r="D54" s="75">
        <v>470441.95999999996</v>
      </c>
      <c r="E54" s="75">
        <v>269886.52</v>
      </c>
      <c r="F54" s="75">
        <v>269886.52</v>
      </c>
      <c r="G54" s="75">
        <f t="shared" si="10"/>
        <v>200555.43999999994</v>
      </c>
    </row>
    <row r="55" spans="1:7" x14ac:dyDescent="0.3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3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35">
      <c r="A57" s="85" t="s">
        <v>358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35">
      <c r="A58" s="84" t="s">
        <v>359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3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5">
      <c r="A60" s="85" t="s">
        <v>361</v>
      </c>
      <c r="B60" s="75">
        <v>32451185.390000001</v>
      </c>
      <c r="C60" s="75">
        <v>1082315.1599999999</v>
      </c>
      <c r="D60" s="75">
        <v>33533500.550000001</v>
      </c>
      <c r="E60" s="75">
        <v>716663.33</v>
      </c>
      <c r="F60" s="75">
        <v>716663.33</v>
      </c>
      <c r="G60" s="75">
        <f t="shared" ref="G60:G61" si="12">D60-E60</f>
        <v>32816837.220000003</v>
      </c>
    </row>
    <row r="61" spans="1:7" x14ac:dyDescent="0.3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35">
      <c r="A62" s="84" t="s">
        <v>363</v>
      </c>
      <c r="B62" s="83">
        <f t="shared" ref="B62:G62" si="13">SUM(B63:B67,B69:B70)</f>
        <v>12393912</v>
      </c>
      <c r="C62" s="83">
        <f t="shared" si="13"/>
        <v>553881.22</v>
      </c>
      <c r="D62" s="83">
        <f t="shared" si="13"/>
        <v>12947793.220000001</v>
      </c>
      <c r="E62" s="83">
        <f t="shared" si="13"/>
        <v>0</v>
      </c>
      <c r="F62" s="83">
        <f t="shared" si="13"/>
        <v>0</v>
      </c>
      <c r="G62" s="83">
        <f t="shared" si="13"/>
        <v>12947793.220000001</v>
      </c>
    </row>
    <row r="63" spans="1:7" x14ac:dyDescent="0.3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3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3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3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3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3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35">
      <c r="A70" s="85" t="s">
        <v>371</v>
      </c>
      <c r="B70" s="75">
        <v>12393912</v>
      </c>
      <c r="C70" s="75">
        <v>553881.22</v>
      </c>
      <c r="D70" s="75">
        <v>12947793.220000001</v>
      </c>
      <c r="E70" s="75">
        <v>0</v>
      </c>
      <c r="F70" s="75">
        <v>0</v>
      </c>
      <c r="G70" s="75">
        <f t="shared" si="14"/>
        <v>12947793.220000001</v>
      </c>
    </row>
    <row r="71" spans="1:7" x14ac:dyDescent="0.3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3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3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3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3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3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3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3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3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3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35">
      <c r="A83" s="86"/>
      <c r="B83" s="75"/>
      <c r="C83" s="75"/>
      <c r="D83" s="75"/>
      <c r="E83" s="75"/>
      <c r="F83" s="75"/>
      <c r="G83" s="75"/>
    </row>
    <row r="84" spans="1:7" x14ac:dyDescent="0.3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3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3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3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3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3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3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3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3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3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3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3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3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3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3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3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3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3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3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3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3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3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3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3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3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3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3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3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35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3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3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3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3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3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3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3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3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3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35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3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3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3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3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3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3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3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3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3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35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3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3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35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3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3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3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3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3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3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3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35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3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3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35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3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3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3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3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3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3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35">
      <c r="A158" s="88"/>
      <c r="B158" s="89"/>
      <c r="C158" s="89"/>
      <c r="D158" s="89"/>
      <c r="E158" s="89"/>
      <c r="F158" s="89"/>
      <c r="G158" s="89"/>
    </row>
    <row r="159" spans="1:7" x14ac:dyDescent="0.35">
      <c r="A159" s="29" t="s">
        <v>385</v>
      </c>
      <c r="B159" s="90">
        <f t="shared" ref="B159:G159" si="37">B9+B84</f>
        <v>808946263.38999999</v>
      </c>
      <c r="C159" s="90">
        <f t="shared" si="37"/>
        <v>10426601.23</v>
      </c>
      <c r="D159" s="90">
        <f t="shared" si="37"/>
        <v>819372864.61999989</v>
      </c>
      <c r="E159" s="90">
        <f t="shared" si="37"/>
        <v>304994773.90999997</v>
      </c>
      <c r="F159" s="90">
        <f t="shared" si="37"/>
        <v>304953352.53999996</v>
      </c>
      <c r="G159" s="90">
        <f t="shared" si="37"/>
        <v>514378090.7100001</v>
      </c>
    </row>
    <row r="160" spans="1:7" x14ac:dyDescent="0.35">
      <c r="A160" s="55"/>
      <c r="B160" s="54"/>
      <c r="C160" s="54"/>
      <c r="D160" s="54"/>
      <c r="E160" s="54"/>
      <c r="F160" s="54"/>
      <c r="G160" s="54"/>
    </row>
    <row r="161" x14ac:dyDescent="0.35"/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E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31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2.54296875" bestFit="1" customWidth="1"/>
    <col min="2" max="2" width="22.26953125" bestFit="1" customWidth="1"/>
    <col min="3" max="3" width="19.81640625" bestFit="1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78" t="s">
        <v>386</v>
      </c>
      <c r="B1" s="179"/>
      <c r="C1" s="179"/>
      <c r="D1" s="179"/>
      <c r="E1" s="179"/>
      <c r="F1" s="179"/>
      <c r="G1" s="180"/>
    </row>
    <row r="2" spans="1:7" ht="15" customHeight="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3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5">
      <c r="A7" s="173" t="s">
        <v>6</v>
      </c>
      <c r="B7" s="175" t="s">
        <v>304</v>
      </c>
      <c r="C7" s="175"/>
      <c r="D7" s="175"/>
      <c r="E7" s="175"/>
      <c r="F7" s="175"/>
      <c r="G7" s="177" t="s">
        <v>305</v>
      </c>
    </row>
    <row r="8" spans="1:7" ht="29" x14ac:dyDescent="0.35">
      <c r="A8" s="174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6"/>
    </row>
    <row r="9" spans="1:7" ht="15.75" customHeight="1" x14ac:dyDescent="0.35">
      <c r="A9" s="26" t="s">
        <v>388</v>
      </c>
      <c r="B9" s="30">
        <f t="shared" ref="B9:G9" si="0">SUM(B10:B56)</f>
        <v>808946263.38999999</v>
      </c>
      <c r="C9" s="30">
        <f t="shared" si="0"/>
        <v>10426601.230000002</v>
      </c>
      <c r="D9" s="30">
        <f t="shared" si="0"/>
        <v>819372864.61999989</v>
      </c>
      <c r="E9" s="30">
        <f t="shared" si="0"/>
        <v>304994773.90999997</v>
      </c>
      <c r="F9" s="30">
        <f t="shared" si="0"/>
        <v>304953352.53999996</v>
      </c>
      <c r="G9" s="30">
        <f t="shared" si="0"/>
        <v>514378090.7099998</v>
      </c>
    </row>
    <row r="10" spans="1:7" x14ac:dyDescent="0.35">
      <c r="A10" s="63" t="s">
        <v>603</v>
      </c>
      <c r="B10" s="75">
        <v>16046970</v>
      </c>
      <c r="C10" s="75">
        <v>-1542254.35</v>
      </c>
      <c r="D10" s="75">
        <v>14504715.65</v>
      </c>
      <c r="E10" s="75">
        <v>2642572.36</v>
      </c>
      <c r="F10" s="75">
        <v>2642572.36</v>
      </c>
      <c r="G10" s="75">
        <v>11862143.290000001</v>
      </c>
    </row>
    <row r="11" spans="1:7" x14ac:dyDescent="0.35">
      <c r="A11" s="63" t="s">
        <v>604</v>
      </c>
      <c r="B11" s="75">
        <v>126446952</v>
      </c>
      <c r="C11" s="75">
        <v>-215860.96</v>
      </c>
      <c r="D11" s="75">
        <v>126231091.04000001</v>
      </c>
      <c r="E11" s="75">
        <v>47860679.990000002</v>
      </c>
      <c r="F11" s="75">
        <v>47860679.990000002</v>
      </c>
      <c r="G11" s="75">
        <v>78370411.050000012</v>
      </c>
    </row>
    <row r="12" spans="1:7" x14ac:dyDescent="0.35">
      <c r="A12" s="63" t="s">
        <v>605</v>
      </c>
      <c r="B12" s="75">
        <v>23537646</v>
      </c>
      <c r="C12" s="75">
        <v>197513.01</v>
      </c>
      <c r="D12" s="75">
        <v>23735159.010000002</v>
      </c>
      <c r="E12" s="75">
        <v>9479011.5600000005</v>
      </c>
      <c r="F12" s="75">
        <v>9479011.5600000005</v>
      </c>
      <c r="G12" s="75">
        <v>14256147.450000001</v>
      </c>
    </row>
    <row r="13" spans="1:7" x14ac:dyDescent="0.35">
      <c r="A13" s="63" t="s">
        <v>606</v>
      </c>
      <c r="B13" s="75">
        <v>7777682</v>
      </c>
      <c r="C13" s="75">
        <v>565174</v>
      </c>
      <c r="D13" s="75">
        <v>8342856</v>
      </c>
      <c r="E13" s="75">
        <v>3230253.44</v>
      </c>
      <c r="F13" s="75">
        <v>3230253.44</v>
      </c>
      <c r="G13" s="75">
        <v>5112602.5600000005</v>
      </c>
    </row>
    <row r="14" spans="1:7" x14ac:dyDescent="0.35">
      <c r="A14" s="63" t="s">
        <v>607</v>
      </c>
      <c r="B14" s="75">
        <v>15657652</v>
      </c>
      <c r="C14" s="75">
        <v>80459.199999999997</v>
      </c>
      <c r="D14" s="75">
        <v>15738111.199999999</v>
      </c>
      <c r="E14" s="75">
        <v>6236153.0700000003</v>
      </c>
      <c r="F14" s="75">
        <v>6236153.0700000003</v>
      </c>
      <c r="G14" s="75">
        <v>9501958.129999999</v>
      </c>
    </row>
    <row r="15" spans="1:7" x14ac:dyDescent="0.35">
      <c r="A15" s="63" t="s">
        <v>608</v>
      </c>
      <c r="B15" s="75">
        <v>978612</v>
      </c>
      <c r="C15" s="75">
        <v>0</v>
      </c>
      <c r="D15" s="75">
        <v>978612</v>
      </c>
      <c r="E15" s="75">
        <v>482241.74</v>
      </c>
      <c r="F15" s="75">
        <v>482241.74</v>
      </c>
      <c r="G15" s="75">
        <v>496370.26</v>
      </c>
    </row>
    <row r="16" spans="1:7" x14ac:dyDescent="0.35">
      <c r="A16" s="63" t="s">
        <v>609</v>
      </c>
      <c r="B16" s="75">
        <v>86679891</v>
      </c>
      <c r="C16" s="75">
        <v>371017.07</v>
      </c>
      <c r="D16" s="75">
        <v>87050908.069999993</v>
      </c>
      <c r="E16" s="75">
        <v>35169350.780000001</v>
      </c>
      <c r="F16" s="75">
        <v>35159797.039999999</v>
      </c>
      <c r="G16" s="75">
        <v>51881557.289999992</v>
      </c>
    </row>
    <row r="17" spans="1:7" x14ac:dyDescent="0.35">
      <c r="A17" s="63" t="s">
        <v>610</v>
      </c>
      <c r="B17" s="75">
        <v>15657654</v>
      </c>
      <c r="C17" s="75">
        <v>101917.86</v>
      </c>
      <c r="D17" s="75">
        <v>15759571.859999999</v>
      </c>
      <c r="E17" s="75">
        <v>6591274.3099999996</v>
      </c>
      <c r="F17" s="75">
        <v>6591274.3099999996</v>
      </c>
      <c r="G17" s="75">
        <v>9168297.5500000007</v>
      </c>
    </row>
    <row r="18" spans="1:7" x14ac:dyDescent="0.35">
      <c r="A18" s="63" t="s">
        <v>611</v>
      </c>
      <c r="B18" s="75">
        <v>7777682</v>
      </c>
      <c r="C18" s="75">
        <v>68438.27</v>
      </c>
      <c r="D18" s="75">
        <v>7846120.2699999996</v>
      </c>
      <c r="E18" s="75">
        <v>3081705.33</v>
      </c>
      <c r="F18" s="75">
        <v>3081705.33</v>
      </c>
      <c r="G18" s="75">
        <v>4764414.9399999995</v>
      </c>
    </row>
    <row r="19" spans="1:7" x14ac:dyDescent="0.35">
      <c r="A19" s="63" t="s">
        <v>612</v>
      </c>
      <c r="B19" s="75">
        <v>51548721.390000001</v>
      </c>
      <c r="C19" s="75">
        <v>-2567684.2999999998</v>
      </c>
      <c r="D19" s="75">
        <v>48981037.090000004</v>
      </c>
      <c r="E19" s="75">
        <v>4004476.51</v>
      </c>
      <c r="F19" s="75">
        <v>4004476.51</v>
      </c>
      <c r="G19" s="75">
        <v>44976560.580000006</v>
      </c>
    </row>
    <row r="20" spans="1:7" x14ac:dyDescent="0.35">
      <c r="A20" s="63" t="s">
        <v>613</v>
      </c>
      <c r="B20" s="75">
        <v>18646550</v>
      </c>
      <c r="C20" s="75">
        <v>250000.4</v>
      </c>
      <c r="D20" s="75">
        <v>18896550.399999999</v>
      </c>
      <c r="E20" s="75">
        <v>8460970.9199999999</v>
      </c>
      <c r="F20" s="75">
        <v>8460970.9199999999</v>
      </c>
      <c r="G20" s="75">
        <v>10435579.479999999</v>
      </c>
    </row>
    <row r="21" spans="1:7" x14ac:dyDescent="0.35">
      <c r="A21" s="63" t="s">
        <v>614</v>
      </c>
      <c r="B21" s="75">
        <v>4256779</v>
      </c>
      <c r="C21" s="75">
        <v>57044.78</v>
      </c>
      <c r="D21" s="75">
        <v>4313823.78</v>
      </c>
      <c r="E21" s="75">
        <v>1608159.35</v>
      </c>
      <c r="F21" s="75">
        <v>1608159.35</v>
      </c>
      <c r="G21" s="75">
        <v>2705664.43</v>
      </c>
    </row>
    <row r="22" spans="1:7" x14ac:dyDescent="0.35">
      <c r="A22" s="63" t="s">
        <v>615</v>
      </c>
      <c r="B22" s="75">
        <v>9828877</v>
      </c>
      <c r="C22" s="75">
        <v>238238</v>
      </c>
      <c r="D22" s="75">
        <v>10067115</v>
      </c>
      <c r="E22" s="75">
        <v>4125911.69</v>
      </c>
      <c r="F22" s="75">
        <v>4125911.69</v>
      </c>
      <c r="G22" s="75">
        <v>5941203.3100000005</v>
      </c>
    </row>
    <row r="23" spans="1:7" x14ac:dyDescent="0.35">
      <c r="A23" s="63" t="s">
        <v>616</v>
      </c>
      <c r="B23" s="75">
        <v>4810078</v>
      </c>
      <c r="C23" s="75">
        <v>-388119.14</v>
      </c>
      <c r="D23" s="75">
        <v>4421958.8600000003</v>
      </c>
      <c r="E23" s="75">
        <v>1695946.27</v>
      </c>
      <c r="F23" s="75">
        <v>1695946.27</v>
      </c>
      <c r="G23" s="75">
        <v>2726012.5900000003</v>
      </c>
    </row>
    <row r="24" spans="1:7" x14ac:dyDescent="0.35">
      <c r="A24" s="63" t="s">
        <v>617</v>
      </c>
      <c r="B24" s="75">
        <v>8055384</v>
      </c>
      <c r="C24" s="75">
        <v>615017.89</v>
      </c>
      <c r="D24" s="75">
        <v>8670401.8900000006</v>
      </c>
      <c r="E24" s="75">
        <v>3344943.19</v>
      </c>
      <c r="F24" s="75">
        <v>3344943.19</v>
      </c>
      <c r="G24" s="75">
        <v>5325458.7000000011</v>
      </c>
    </row>
    <row r="25" spans="1:7" x14ac:dyDescent="0.35">
      <c r="A25" s="63" t="s">
        <v>618</v>
      </c>
      <c r="B25" s="75">
        <v>5934177</v>
      </c>
      <c r="C25" s="75">
        <v>546533.57999999996</v>
      </c>
      <c r="D25" s="75">
        <v>6480710.5800000001</v>
      </c>
      <c r="E25" s="75">
        <v>2804535.06</v>
      </c>
      <c r="F25" s="75">
        <v>2804535.06</v>
      </c>
      <c r="G25" s="75">
        <v>3676175.52</v>
      </c>
    </row>
    <row r="26" spans="1:7" x14ac:dyDescent="0.35">
      <c r="A26" s="63" t="s">
        <v>619</v>
      </c>
      <c r="B26" s="75">
        <v>21980897</v>
      </c>
      <c r="C26" s="75">
        <v>-2517089.42</v>
      </c>
      <c r="D26" s="75">
        <v>19463807.579999998</v>
      </c>
      <c r="E26" s="75">
        <v>4960958.62</v>
      </c>
      <c r="F26" s="75">
        <v>4960958.62</v>
      </c>
      <c r="G26" s="75">
        <v>14502848.959999997</v>
      </c>
    </row>
    <row r="27" spans="1:7" x14ac:dyDescent="0.35">
      <c r="A27" s="63" t="s">
        <v>620</v>
      </c>
      <c r="B27" s="75">
        <v>14437583</v>
      </c>
      <c r="C27" s="75">
        <v>550625.35</v>
      </c>
      <c r="D27" s="75">
        <v>14988208.35</v>
      </c>
      <c r="E27" s="75">
        <v>5879542.5300000003</v>
      </c>
      <c r="F27" s="75">
        <v>5879542.5300000003</v>
      </c>
      <c r="G27" s="75">
        <v>9108665.8200000003</v>
      </c>
    </row>
    <row r="28" spans="1:7" x14ac:dyDescent="0.35">
      <c r="A28" s="63" t="s">
        <v>621</v>
      </c>
      <c r="B28" s="75">
        <v>8765893</v>
      </c>
      <c r="C28" s="75">
        <v>654102.52</v>
      </c>
      <c r="D28" s="75">
        <v>9419995.5199999996</v>
      </c>
      <c r="E28" s="75">
        <v>4010073.56</v>
      </c>
      <c r="F28" s="75">
        <v>4010073.56</v>
      </c>
      <c r="G28" s="75">
        <v>5409921.959999999</v>
      </c>
    </row>
    <row r="29" spans="1:7" x14ac:dyDescent="0.35">
      <c r="A29" s="63" t="s">
        <v>622</v>
      </c>
      <c r="B29" s="75">
        <v>18309678</v>
      </c>
      <c r="C29" s="75">
        <v>422726.74</v>
      </c>
      <c r="D29" s="75">
        <v>18732404.739999998</v>
      </c>
      <c r="E29" s="75">
        <v>4165396.81</v>
      </c>
      <c r="F29" s="75">
        <v>4165396.81</v>
      </c>
      <c r="G29" s="75">
        <v>14567007.929999998</v>
      </c>
    </row>
    <row r="30" spans="1:7" x14ac:dyDescent="0.35">
      <c r="A30" s="63" t="s">
        <v>623</v>
      </c>
      <c r="B30" s="75">
        <v>56978203</v>
      </c>
      <c r="C30" s="75">
        <v>7913383.9800000004</v>
      </c>
      <c r="D30" s="75">
        <v>64891586.980000004</v>
      </c>
      <c r="E30" s="75">
        <v>24995255.510000002</v>
      </c>
      <c r="F30" s="75">
        <v>24982290.510000002</v>
      </c>
      <c r="G30" s="75">
        <v>39896331.469999999</v>
      </c>
    </row>
    <row r="31" spans="1:7" x14ac:dyDescent="0.35">
      <c r="A31" s="63" t="s">
        <v>624</v>
      </c>
      <c r="B31" s="75">
        <v>3963659</v>
      </c>
      <c r="C31" s="75">
        <v>1824167.73</v>
      </c>
      <c r="D31" s="75">
        <v>5787826.7300000004</v>
      </c>
      <c r="E31" s="75">
        <v>1972230.69</v>
      </c>
      <c r="F31" s="75">
        <v>1972230.69</v>
      </c>
      <c r="G31" s="75">
        <v>3815596.0400000005</v>
      </c>
    </row>
    <row r="32" spans="1:7" x14ac:dyDescent="0.35">
      <c r="A32" s="63" t="s">
        <v>625</v>
      </c>
      <c r="B32" s="75">
        <v>5758329</v>
      </c>
      <c r="C32" s="75">
        <v>-78452.12</v>
      </c>
      <c r="D32" s="75">
        <v>5679876.8799999999</v>
      </c>
      <c r="E32" s="75">
        <v>2088019.53</v>
      </c>
      <c r="F32" s="75">
        <v>2088019.53</v>
      </c>
      <c r="G32" s="75">
        <v>3591857.3499999996</v>
      </c>
    </row>
    <row r="33" spans="1:7" x14ac:dyDescent="0.35">
      <c r="A33" s="63" t="s">
        <v>626</v>
      </c>
      <c r="B33" s="75">
        <v>4802217</v>
      </c>
      <c r="C33" s="75">
        <v>-54564.55</v>
      </c>
      <c r="D33" s="75">
        <v>4747652.45</v>
      </c>
      <c r="E33" s="75">
        <v>1890495.52</v>
      </c>
      <c r="F33" s="75">
        <v>1890495.52</v>
      </c>
      <c r="G33" s="75">
        <v>2857156.93</v>
      </c>
    </row>
    <row r="34" spans="1:7" x14ac:dyDescent="0.35">
      <c r="A34" s="63" t="s">
        <v>627</v>
      </c>
      <c r="B34" s="75">
        <v>36111164</v>
      </c>
      <c r="C34" s="75">
        <v>-270800.84999999998</v>
      </c>
      <c r="D34" s="75">
        <v>35840363.149999999</v>
      </c>
      <c r="E34" s="75">
        <v>9249707.2400000002</v>
      </c>
      <c r="F34" s="75">
        <v>9249707.2400000002</v>
      </c>
      <c r="G34" s="75">
        <v>26590655.909999996</v>
      </c>
    </row>
    <row r="35" spans="1:7" x14ac:dyDescent="0.35">
      <c r="A35" s="63" t="s">
        <v>628</v>
      </c>
      <c r="B35" s="75">
        <v>7744222</v>
      </c>
      <c r="C35" s="75">
        <v>160102.60999999999</v>
      </c>
      <c r="D35" s="75">
        <v>7904324.6100000003</v>
      </c>
      <c r="E35" s="75">
        <v>3315054.8</v>
      </c>
      <c r="F35" s="75">
        <v>3315054.8</v>
      </c>
      <c r="G35" s="75">
        <v>4589269.8100000005</v>
      </c>
    </row>
    <row r="36" spans="1:7" x14ac:dyDescent="0.35">
      <c r="A36" s="63" t="s">
        <v>629</v>
      </c>
      <c r="B36" s="75">
        <v>3994347</v>
      </c>
      <c r="C36" s="75">
        <v>-234016.76</v>
      </c>
      <c r="D36" s="75">
        <v>3760330.24</v>
      </c>
      <c r="E36" s="75">
        <v>1500807.4</v>
      </c>
      <c r="F36" s="75">
        <v>1500807.4</v>
      </c>
      <c r="G36" s="75">
        <v>2259522.8400000003</v>
      </c>
    </row>
    <row r="37" spans="1:7" x14ac:dyDescent="0.35">
      <c r="A37" s="63" t="s">
        <v>630</v>
      </c>
      <c r="B37" s="75">
        <v>2165978</v>
      </c>
      <c r="C37" s="75">
        <v>-265056.03999999998</v>
      </c>
      <c r="D37" s="75">
        <v>1900921.96</v>
      </c>
      <c r="E37" s="75">
        <v>601715.12</v>
      </c>
      <c r="F37" s="75">
        <v>601715.12</v>
      </c>
      <c r="G37" s="75">
        <v>1299206.8399999999</v>
      </c>
    </row>
    <row r="38" spans="1:7" x14ac:dyDescent="0.35">
      <c r="A38" s="63" t="s">
        <v>631</v>
      </c>
      <c r="B38" s="75">
        <v>4865386</v>
      </c>
      <c r="C38" s="75">
        <v>-1568005.76</v>
      </c>
      <c r="D38" s="75">
        <v>3297380.24</v>
      </c>
      <c r="E38" s="75">
        <v>1386113.53</v>
      </c>
      <c r="F38" s="75">
        <v>1386113.53</v>
      </c>
      <c r="G38" s="75">
        <v>1911266.7100000002</v>
      </c>
    </row>
    <row r="39" spans="1:7" x14ac:dyDescent="0.35">
      <c r="A39" s="63" t="s">
        <v>632</v>
      </c>
      <c r="B39" s="75">
        <v>8664328</v>
      </c>
      <c r="C39" s="75">
        <v>-1868793.63</v>
      </c>
      <c r="D39" s="75">
        <v>6795534.3700000001</v>
      </c>
      <c r="E39" s="75">
        <v>3826477.37</v>
      </c>
      <c r="F39" s="75">
        <v>3826472.79</v>
      </c>
      <c r="G39" s="75">
        <v>2969057</v>
      </c>
    </row>
    <row r="40" spans="1:7" x14ac:dyDescent="0.35">
      <c r="A40" s="63" t="s">
        <v>633</v>
      </c>
      <c r="B40" s="75">
        <v>7987123</v>
      </c>
      <c r="C40" s="75">
        <v>-2146490.2799999998</v>
      </c>
      <c r="D40" s="75">
        <v>5840632.7200000007</v>
      </c>
      <c r="E40" s="75">
        <v>2251417.39</v>
      </c>
      <c r="F40" s="75">
        <v>2251417.39</v>
      </c>
      <c r="G40" s="75">
        <v>3589215.3300000005</v>
      </c>
    </row>
    <row r="41" spans="1:7" x14ac:dyDescent="0.35">
      <c r="A41" s="63" t="s">
        <v>634</v>
      </c>
      <c r="B41" s="75">
        <v>14022612</v>
      </c>
      <c r="C41" s="75">
        <v>-1533012.2</v>
      </c>
      <c r="D41" s="75">
        <v>12489599.800000001</v>
      </c>
      <c r="E41" s="75">
        <v>4992612.97</v>
      </c>
      <c r="F41" s="75">
        <v>4992612.97</v>
      </c>
      <c r="G41" s="75">
        <v>7496986.830000001</v>
      </c>
    </row>
    <row r="42" spans="1:7" x14ac:dyDescent="0.35">
      <c r="A42" s="63" t="s">
        <v>635</v>
      </c>
      <c r="B42" s="75">
        <v>29119270.5</v>
      </c>
      <c r="C42" s="75">
        <v>2923946.66</v>
      </c>
      <c r="D42" s="75">
        <v>32043217.16</v>
      </c>
      <c r="E42" s="75">
        <v>14842291.560000001</v>
      </c>
      <c r="F42" s="75">
        <v>14842212.77</v>
      </c>
      <c r="G42" s="75">
        <v>17200925.600000001</v>
      </c>
    </row>
    <row r="43" spans="1:7" x14ac:dyDescent="0.35">
      <c r="A43" s="63" t="s">
        <v>636</v>
      </c>
      <c r="B43" s="75">
        <v>29536645.5</v>
      </c>
      <c r="C43" s="75">
        <v>2631066.7200000002</v>
      </c>
      <c r="D43" s="75">
        <v>32167712.219999999</v>
      </c>
      <c r="E43" s="75">
        <v>14329886.01</v>
      </c>
      <c r="F43" s="75">
        <v>14329760.789999999</v>
      </c>
      <c r="G43" s="75">
        <v>17837826.210000001</v>
      </c>
    </row>
    <row r="44" spans="1:7" x14ac:dyDescent="0.35">
      <c r="A44" s="63" t="s">
        <v>637</v>
      </c>
      <c r="B44" s="75">
        <v>24756899</v>
      </c>
      <c r="C44" s="75">
        <v>1002447.85</v>
      </c>
      <c r="D44" s="75">
        <v>25759346.850000001</v>
      </c>
      <c r="E44" s="75">
        <v>11684400.76</v>
      </c>
      <c r="F44" s="75">
        <v>11684335.75</v>
      </c>
      <c r="G44" s="75">
        <v>14074946.090000002</v>
      </c>
    </row>
    <row r="45" spans="1:7" x14ac:dyDescent="0.35">
      <c r="A45" s="63" t="s">
        <v>638</v>
      </c>
      <c r="B45" s="75">
        <v>6617997</v>
      </c>
      <c r="C45" s="75">
        <v>-190396.33</v>
      </c>
      <c r="D45" s="75">
        <v>6427600.6699999999</v>
      </c>
      <c r="E45" s="75">
        <v>2600813.29</v>
      </c>
      <c r="F45" s="75">
        <v>2600808.96</v>
      </c>
      <c r="G45" s="75">
        <v>3826787.38</v>
      </c>
    </row>
    <row r="46" spans="1:7" x14ac:dyDescent="0.35">
      <c r="A46" s="63" t="s">
        <v>639</v>
      </c>
      <c r="B46" s="75">
        <v>2992986</v>
      </c>
      <c r="C46" s="75">
        <v>232122.41</v>
      </c>
      <c r="D46" s="75">
        <v>3225108.41</v>
      </c>
      <c r="E46" s="75">
        <v>1237066.67</v>
      </c>
      <c r="F46" s="75">
        <v>1237066.67</v>
      </c>
      <c r="G46" s="75">
        <v>1988041.7400000002</v>
      </c>
    </row>
    <row r="47" spans="1:7" x14ac:dyDescent="0.35">
      <c r="A47" s="63" t="s">
        <v>640</v>
      </c>
      <c r="B47" s="75">
        <v>20983317</v>
      </c>
      <c r="C47" s="75">
        <v>1656730.8</v>
      </c>
      <c r="D47" s="75">
        <v>22640047.800000001</v>
      </c>
      <c r="E47" s="75">
        <v>9695166.25</v>
      </c>
      <c r="F47" s="75">
        <v>9695166.0500000007</v>
      </c>
      <c r="G47" s="75">
        <v>12944881.550000001</v>
      </c>
    </row>
    <row r="48" spans="1:7" x14ac:dyDescent="0.35">
      <c r="A48" s="63" t="s">
        <v>641</v>
      </c>
      <c r="B48" s="75">
        <v>3399819</v>
      </c>
      <c r="C48" s="75">
        <v>-412714.34</v>
      </c>
      <c r="D48" s="75">
        <v>2987104.66</v>
      </c>
      <c r="E48" s="75">
        <v>1011530.82</v>
      </c>
      <c r="F48" s="75">
        <v>1011530.82</v>
      </c>
      <c r="G48" s="75">
        <v>1975573.8400000003</v>
      </c>
    </row>
    <row r="49" spans="1:7" x14ac:dyDescent="0.35">
      <c r="A49" s="63" t="s">
        <v>642</v>
      </c>
      <c r="B49" s="75">
        <v>9402574</v>
      </c>
      <c r="C49" s="75">
        <v>-283220.18</v>
      </c>
      <c r="D49" s="75">
        <v>9119353.8200000003</v>
      </c>
      <c r="E49" s="75">
        <v>4161727.9</v>
      </c>
      <c r="F49" s="75">
        <v>4161727.9</v>
      </c>
      <c r="G49" s="75">
        <v>4957625.92</v>
      </c>
    </row>
    <row r="50" spans="1:7" x14ac:dyDescent="0.35">
      <c r="A50" s="63" t="s">
        <v>643</v>
      </c>
      <c r="B50" s="75">
        <v>4605407</v>
      </c>
      <c r="C50" s="75">
        <v>-78771.48</v>
      </c>
      <c r="D50" s="75">
        <v>4526635.5199999996</v>
      </c>
      <c r="E50" s="75">
        <v>2160654.36</v>
      </c>
      <c r="F50" s="75">
        <v>2160654.36</v>
      </c>
      <c r="G50" s="75">
        <v>2365981.1599999997</v>
      </c>
    </row>
    <row r="51" spans="1:7" x14ac:dyDescent="0.35">
      <c r="A51" s="63" t="s">
        <v>644</v>
      </c>
      <c r="B51" s="75">
        <v>5616425</v>
      </c>
      <c r="C51" s="75">
        <v>-233550.29</v>
      </c>
      <c r="D51" s="75">
        <v>5382874.71</v>
      </c>
      <c r="E51" s="75">
        <v>2143991.87</v>
      </c>
      <c r="F51" s="75">
        <v>2143991.87</v>
      </c>
      <c r="G51" s="75">
        <v>3238882.84</v>
      </c>
    </row>
    <row r="52" spans="1:7" x14ac:dyDescent="0.35">
      <c r="A52" s="63" t="s">
        <v>645</v>
      </c>
      <c r="B52" s="75">
        <v>6203634</v>
      </c>
      <c r="C52" s="75">
        <v>3194392.1</v>
      </c>
      <c r="D52" s="75">
        <v>9398026.0999999996</v>
      </c>
      <c r="E52" s="75">
        <v>5351689.83</v>
      </c>
      <c r="F52" s="75">
        <v>5351689.83</v>
      </c>
      <c r="G52" s="75">
        <v>4046336.2699999996</v>
      </c>
    </row>
    <row r="53" spans="1:7" x14ac:dyDescent="0.35">
      <c r="A53" s="63" t="s">
        <v>646</v>
      </c>
      <c r="B53" s="75">
        <v>18101112</v>
      </c>
      <c r="C53" s="75">
        <v>1094941.18</v>
      </c>
      <c r="D53" s="75">
        <v>19196053.18</v>
      </c>
      <c r="E53" s="75">
        <v>8136874.8499999996</v>
      </c>
      <c r="F53" s="75">
        <v>8118292.2199999997</v>
      </c>
      <c r="G53" s="75">
        <v>11059178.33</v>
      </c>
    </row>
    <row r="54" spans="1:7" x14ac:dyDescent="0.35">
      <c r="A54" s="63" t="s">
        <v>647</v>
      </c>
      <c r="B54" s="75">
        <v>5389518</v>
      </c>
      <c r="C54" s="75">
        <v>1907.35</v>
      </c>
      <c r="D54" s="75">
        <v>5391425.3499999996</v>
      </c>
      <c r="E54" s="75">
        <v>2506915.52</v>
      </c>
      <c r="F54" s="75">
        <v>2506915.52</v>
      </c>
      <c r="G54" s="75">
        <v>2884509.8299999996</v>
      </c>
    </row>
    <row r="55" spans="1:7" x14ac:dyDescent="0.35">
      <c r="A55" s="63" t="s">
        <v>648</v>
      </c>
      <c r="B55" s="75">
        <v>11777596</v>
      </c>
      <c r="C55" s="75">
        <v>-447685.37</v>
      </c>
      <c r="D55" s="75">
        <v>11329910.630000001</v>
      </c>
      <c r="E55" s="75">
        <v>4433450.18</v>
      </c>
      <c r="F55" s="75">
        <v>4433450.34</v>
      </c>
      <c r="G55" s="75">
        <v>6896460.4500000011</v>
      </c>
    </row>
    <row r="56" spans="1:7" x14ac:dyDescent="0.35">
      <c r="A56" s="63" t="s">
        <v>649</v>
      </c>
      <c r="B56" s="75">
        <v>6250137</v>
      </c>
      <c r="C56" s="75">
        <v>-30878.48</v>
      </c>
      <c r="D56" s="75">
        <v>6219258.5199999996</v>
      </c>
      <c r="E56" s="75">
        <v>2794249.88</v>
      </c>
      <c r="F56" s="75">
        <v>2794207.85</v>
      </c>
      <c r="G56" s="75">
        <v>3425008.6399999997</v>
      </c>
    </row>
    <row r="57" spans="1:7" x14ac:dyDescent="0.35">
      <c r="A57" s="63"/>
      <c r="B57" s="75"/>
      <c r="C57" s="75"/>
      <c r="D57" s="75"/>
      <c r="E57" s="75"/>
      <c r="F57" s="75"/>
      <c r="G57" s="75"/>
    </row>
    <row r="58" spans="1:7" x14ac:dyDescent="0.35">
      <c r="A58" s="3" t="s">
        <v>397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35">
      <c r="A59" s="63" t="s">
        <v>389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35">
      <c r="A60" s="63" t="s">
        <v>390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35">
      <c r="A61" s="63" t="s">
        <v>391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35">
      <c r="A62" s="63" t="s">
        <v>392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35">
      <c r="A63" s="63" t="s">
        <v>393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35">
      <c r="A64" s="63" t="s">
        <v>394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35">
      <c r="A65" s="63" t="s">
        <v>395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35">
      <c r="A66" s="63" t="s">
        <v>396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35">
      <c r="A67" s="31" t="s">
        <v>153</v>
      </c>
      <c r="B67" s="49"/>
      <c r="C67" s="49"/>
      <c r="D67" s="49"/>
      <c r="E67" s="49"/>
      <c r="F67" s="49"/>
      <c r="G67" s="49"/>
    </row>
    <row r="68" spans="1:7" x14ac:dyDescent="0.35">
      <c r="A68" s="3" t="s">
        <v>385</v>
      </c>
      <c r="B68" s="4">
        <f t="shared" ref="B68:G68" si="2">SUM(B58,B9)</f>
        <v>808946263.38999999</v>
      </c>
      <c r="C68" s="4">
        <f t="shared" si="2"/>
        <v>10426601.230000002</v>
      </c>
      <c r="D68" s="4">
        <f t="shared" si="2"/>
        <v>819372864.61999989</v>
      </c>
      <c r="E68" s="4">
        <f t="shared" si="2"/>
        <v>304994773.90999997</v>
      </c>
      <c r="F68" s="4">
        <f t="shared" si="2"/>
        <v>304953352.53999996</v>
      </c>
      <c r="G68" s="4">
        <f t="shared" si="2"/>
        <v>514378090.7099998</v>
      </c>
    </row>
    <row r="69" spans="1:7" x14ac:dyDescent="0.3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9 B58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8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Normal="100" workbookViewId="0">
      <selection activeCell="F20" sqref="F20"/>
    </sheetView>
  </sheetViews>
  <sheetFormatPr baseColWidth="10" defaultColWidth="11" defaultRowHeight="14.5" x14ac:dyDescent="0.35"/>
  <cols>
    <col min="1" max="1" width="82.81640625" customWidth="1"/>
    <col min="2" max="2" width="22.26953125" bestFit="1" customWidth="1"/>
    <col min="3" max="3" width="18.26953125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84" t="s">
        <v>398</v>
      </c>
      <c r="B1" s="185"/>
      <c r="C1" s="185"/>
      <c r="D1" s="185"/>
      <c r="E1" s="185"/>
      <c r="F1" s="185"/>
      <c r="G1" s="185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399</v>
      </c>
      <c r="B3" s="114"/>
      <c r="C3" s="114"/>
      <c r="D3" s="114"/>
      <c r="E3" s="114"/>
      <c r="F3" s="114"/>
      <c r="G3" s="115"/>
    </row>
    <row r="4" spans="1:7" x14ac:dyDescent="0.35">
      <c r="A4" s="113" t="s">
        <v>400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5">
      <c r="A7" s="173" t="s">
        <v>6</v>
      </c>
      <c r="B7" s="181" t="s">
        <v>304</v>
      </c>
      <c r="C7" s="182"/>
      <c r="D7" s="182"/>
      <c r="E7" s="182"/>
      <c r="F7" s="183"/>
      <c r="G7" s="177" t="s">
        <v>401</v>
      </c>
    </row>
    <row r="8" spans="1:7" ht="29" x14ac:dyDescent="0.35">
      <c r="A8" s="174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6"/>
    </row>
    <row r="9" spans="1:7" ht="16.5" customHeight="1" x14ac:dyDescent="0.35">
      <c r="A9" s="26" t="s">
        <v>403</v>
      </c>
      <c r="B9" s="30">
        <f>SUM(B10,B19,B27,B37)</f>
        <v>808946263.38999999</v>
      </c>
      <c r="C9" s="30">
        <f t="shared" ref="C9:G9" si="0">SUM(C10,C19,C27,C37)</f>
        <v>10426601.23</v>
      </c>
      <c r="D9" s="30">
        <f t="shared" si="0"/>
        <v>819372864.62</v>
      </c>
      <c r="E9" s="30">
        <f t="shared" si="0"/>
        <v>304994773.91000003</v>
      </c>
      <c r="F9" s="30">
        <f t="shared" si="0"/>
        <v>304953352.54000002</v>
      </c>
      <c r="G9" s="30">
        <f t="shared" si="0"/>
        <v>514378090.70999998</v>
      </c>
    </row>
    <row r="10" spans="1:7" ht="15" customHeight="1" x14ac:dyDescent="0.35">
      <c r="A10" s="58" t="s">
        <v>404</v>
      </c>
      <c r="B10" s="47">
        <v>808946263.38999999</v>
      </c>
      <c r="C10" s="47">
        <v>10426601.23</v>
      </c>
      <c r="D10" s="47">
        <v>819372864.62</v>
      </c>
      <c r="E10" s="47">
        <v>304994773.91000003</v>
      </c>
      <c r="F10" s="47">
        <v>304953352.54000002</v>
      </c>
      <c r="G10" s="47">
        <v>514378090.70999998</v>
      </c>
    </row>
    <row r="11" spans="1:7" x14ac:dyDescent="0.35">
      <c r="A11" s="77" t="s">
        <v>405</v>
      </c>
      <c r="B11" s="47">
        <v>808946263.38999999</v>
      </c>
      <c r="C11" s="47">
        <v>10426601.23</v>
      </c>
      <c r="D11" s="47">
        <v>819372864.62</v>
      </c>
      <c r="E11" s="47">
        <v>304994773.91000003</v>
      </c>
      <c r="F11" s="47">
        <v>304953352.54000002</v>
      </c>
      <c r="G11" s="47">
        <v>514378090.70999998</v>
      </c>
    </row>
    <row r="12" spans="1:7" x14ac:dyDescent="0.3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58" t="s">
        <v>413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3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58" t="s">
        <v>421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3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5" customHeight="1" x14ac:dyDescent="0.3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5" customHeight="1" x14ac:dyDescent="0.3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5" customHeight="1" x14ac:dyDescent="0.3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5" customHeight="1" x14ac:dyDescent="0.3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5" customHeight="1" x14ac:dyDescent="0.35">
      <c r="A37" s="59" t="s">
        <v>431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3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9" x14ac:dyDescent="0.3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5">
      <c r="A42" s="80"/>
      <c r="B42" s="53"/>
      <c r="C42" s="53"/>
      <c r="D42" s="53"/>
      <c r="E42" s="53"/>
      <c r="F42" s="53"/>
      <c r="G42" s="53"/>
    </row>
    <row r="43" spans="1:7" x14ac:dyDescent="0.35">
      <c r="A43" s="3" t="s">
        <v>436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35">
      <c r="A44" s="58" t="s">
        <v>404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3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5">
      <c r="A53" s="58" t="s">
        <v>413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3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3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5">
      <c r="A61" s="58" t="s">
        <v>421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3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5">
      <c r="A71" s="59" t="s">
        <v>431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3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9" x14ac:dyDescent="0.3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5">
      <c r="A76" s="45"/>
      <c r="B76" s="49"/>
      <c r="C76" s="49"/>
      <c r="D76" s="49"/>
      <c r="E76" s="49"/>
      <c r="F76" s="49"/>
      <c r="G76" s="49"/>
    </row>
    <row r="77" spans="1:7" x14ac:dyDescent="0.35">
      <c r="A77" s="3" t="s">
        <v>385</v>
      </c>
      <c r="B77" s="4">
        <f>B43+B9</f>
        <v>808946263.38999999</v>
      </c>
      <c r="C77" s="4">
        <f t="shared" ref="C77:G77" si="9">C43+C9</f>
        <v>10426601.23</v>
      </c>
      <c r="D77" s="4">
        <f t="shared" si="9"/>
        <v>819372864.62</v>
      </c>
      <c r="E77" s="4">
        <f t="shared" si="9"/>
        <v>304994773.91000003</v>
      </c>
      <c r="F77" s="4">
        <f t="shared" si="9"/>
        <v>304953352.54000002</v>
      </c>
      <c r="G77" s="4">
        <f t="shared" si="9"/>
        <v>514378090.70999998</v>
      </c>
    </row>
    <row r="78" spans="1:7" x14ac:dyDescent="0.3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0.9" customHeight="1" x14ac:dyDescent="0.35">
      <c r="A1" s="178" t="s">
        <v>437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x14ac:dyDescent="0.35">
      <c r="A4" s="113" t="s">
        <v>438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x14ac:dyDescent="0.35">
      <c r="A7" s="173" t="s">
        <v>439</v>
      </c>
      <c r="B7" s="176" t="s">
        <v>304</v>
      </c>
      <c r="C7" s="176"/>
      <c r="D7" s="176"/>
      <c r="E7" s="176"/>
      <c r="F7" s="176"/>
      <c r="G7" s="176" t="s">
        <v>305</v>
      </c>
    </row>
    <row r="8" spans="1:7" ht="29" x14ac:dyDescent="0.35">
      <c r="A8" s="174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6"/>
    </row>
    <row r="9" spans="1:7" ht="15.75" customHeight="1" x14ac:dyDescent="0.35">
      <c r="A9" s="26" t="s">
        <v>440</v>
      </c>
      <c r="B9" s="119">
        <f>SUM(B10,B11,B12,B15,B16,B19)</f>
        <v>545133937</v>
      </c>
      <c r="C9" s="119">
        <f t="shared" ref="C9:G9" si="0">SUM(C10,C11,C12,C15,C16,C19)</f>
        <v>1768142.9300000668</v>
      </c>
      <c r="D9" s="119">
        <f t="shared" si="0"/>
        <v>546902079.93000007</v>
      </c>
      <c r="E9" s="119">
        <f t="shared" si="0"/>
        <v>234037565.48000002</v>
      </c>
      <c r="F9" s="119">
        <f t="shared" si="0"/>
        <v>234037565.48000002</v>
      </c>
      <c r="G9" s="119">
        <f t="shared" si="0"/>
        <v>312864514.45000005</v>
      </c>
    </row>
    <row r="10" spans="1:7" x14ac:dyDescent="0.35">
      <c r="A10" s="58" t="s">
        <v>441</v>
      </c>
      <c r="B10" s="75">
        <v>545133937</v>
      </c>
      <c r="C10" s="75">
        <v>1768142.9300000668</v>
      </c>
      <c r="D10" s="75">
        <v>546902079.93000007</v>
      </c>
      <c r="E10" s="75">
        <v>234037565.48000002</v>
      </c>
      <c r="F10" s="75">
        <v>234037565.48000002</v>
      </c>
      <c r="G10" s="76">
        <f>D10-E10</f>
        <v>312864514.45000005</v>
      </c>
    </row>
    <row r="11" spans="1:7" ht="15.75" customHeight="1" x14ac:dyDescent="0.3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9" x14ac:dyDescent="0.3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5">
      <c r="A20" s="45"/>
      <c r="B20" s="78"/>
      <c r="C20" s="78"/>
      <c r="D20" s="78"/>
      <c r="E20" s="78"/>
      <c r="F20" s="78"/>
      <c r="G20" s="78"/>
    </row>
    <row r="21" spans="1:7" x14ac:dyDescent="0.3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9" x14ac:dyDescent="0.3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5">
      <c r="A32" s="45"/>
      <c r="B32" s="78"/>
      <c r="C32" s="78"/>
      <c r="D32" s="78"/>
      <c r="E32" s="78"/>
      <c r="F32" s="78"/>
      <c r="G32" s="78"/>
    </row>
    <row r="33" spans="1:7" ht="14.5" customHeight="1" x14ac:dyDescent="0.35">
      <c r="A33" s="3" t="s">
        <v>452</v>
      </c>
      <c r="B33" s="119">
        <f>B21+B9</f>
        <v>545133937</v>
      </c>
      <c r="C33" s="119">
        <f t="shared" ref="C33:G33" si="8">C21+C9</f>
        <v>1768142.9300000668</v>
      </c>
      <c r="D33" s="119">
        <f t="shared" si="8"/>
        <v>546902079.93000007</v>
      </c>
      <c r="E33" s="119">
        <f t="shared" si="8"/>
        <v>234037565.48000002</v>
      </c>
      <c r="F33" s="119">
        <f t="shared" si="8"/>
        <v>234037565.48000002</v>
      </c>
      <c r="G33" s="119">
        <f t="shared" si="8"/>
        <v>312864514.45000005</v>
      </c>
    </row>
    <row r="34" spans="1:7" ht="14.5" customHeight="1" x14ac:dyDescent="0.3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Irais Guadalupe Cervantes Torres</cp:lastModifiedBy>
  <cp:revision/>
  <dcterms:created xsi:type="dcterms:W3CDTF">2023-03-16T22:14:51Z</dcterms:created>
  <dcterms:modified xsi:type="dcterms:W3CDTF">2025-07-18T01:51:38Z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